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877" firstSheet="15" activeTab="19"/>
  </bookViews>
  <sheets>
    <sheet name="Title" sheetId="1" r:id="rId1"/>
    <sheet name="DHistory" sheetId="2" r:id="rId2"/>
    <sheet name="Overview" sheetId="3" r:id="rId3"/>
    <sheet name="Instruction" sheetId="4" r:id="rId4"/>
    <sheet name="Scenario Information" sheetId="5" r:id="rId5"/>
    <sheet name="Inh dust" sheetId="6" r:id="rId6"/>
    <sheet name="Ing soil" sheetId="7" r:id="rId7"/>
    <sheet name="Ing wild food (fruit)" sheetId="8" r:id="rId8"/>
    <sheet name="Ing wild food (fungi)" sheetId="9" r:id="rId9"/>
    <sheet name="Ing water" sheetId="10" r:id="rId10"/>
    <sheet name="Skin dose" sheetId="11" r:id="rId11"/>
    <sheet name="Ext dose surface" sheetId="12" r:id="rId12"/>
    <sheet name="Ext dose shallow" sheetId="13" r:id="rId13"/>
    <sheet name="Ext dose deep" sheetId="14" r:id="rId14"/>
    <sheet name="Ext dose burial" sheetId="15" r:id="rId15"/>
    <sheet name="Overview - Total Dose" sheetId="16" r:id="rId16"/>
    <sheet name="Constants -ref only" sheetId="17" r:id="rId17"/>
    <sheet name="Wild foods- ref only" sheetId="18" r:id="rId18"/>
    <sheet name="Ext dose factor- ref only" sheetId="19" r:id="rId19"/>
    <sheet name="Dose co intskin- ref only " sheetId="20" r:id="rId20"/>
    <sheet name="References" sheetId="21" r:id="rId21"/>
  </sheets>
  <definedNames>
    <definedName name="Ext_Dose_Burial">'Ext dose burial'!$B$10:$H$48</definedName>
    <definedName name="Ext_Dose_Deep">'Ext dose deep'!$B$10:$L$48</definedName>
    <definedName name="Ext_Dose_Shallow">'Ext dose shallow'!$B$10:$L$48</definedName>
    <definedName name="Ext_Dose_Surface">'Ext dose surface'!$B$10:$L$48</definedName>
    <definedName name="Ing_fruit">'Ing wild food (fruit)'!$B$10:$F$48</definedName>
    <definedName name="Ing_fungi">'Ing wild food (fungi)'!$B$10:$F$48</definedName>
    <definedName name="Ing_soil">'Ing soil'!$B$10:$F$48</definedName>
    <definedName name="Ing_Water">'Ing water'!$B$10:$F$48</definedName>
    <definedName name="Ingestion">'Dose co intskin- ref only '!$A$7:$G$47</definedName>
    <definedName name="inh_dust">'Inh dust'!$B$10:$F$48</definedName>
    <definedName name="Inhalation">'Dose co intskin- ref only '!$I$7:$O$47</definedName>
    <definedName name="_xlnm.Print_Area" localSheetId="16">'Constants -ref only'!$A$1:$C$15</definedName>
    <definedName name="_xlnm.Print_Area" localSheetId="14">'Ext dose burial'!$B$1:$J$48</definedName>
    <definedName name="_xlnm.Print_Area" localSheetId="13">'Ext dose deep'!$B$1:$L$48</definedName>
    <definedName name="_xlnm.Print_Area" localSheetId="12">'Ext dose shallow'!$B$1:$L$48</definedName>
    <definedName name="_xlnm.Print_Area" localSheetId="11">'Ext dose surface'!$B$1:$L$48</definedName>
    <definedName name="_xlnm.Print_Area" localSheetId="6">'Ing soil'!$B$1:$G$48</definedName>
    <definedName name="_xlnm.Print_Area" localSheetId="9">'Ing water'!$B$1:$G$48</definedName>
    <definedName name="_xlnm.Print_Area" localSheetId="7">'Ing wild food (fruit)'!$B$1:$G$48</definedName>
    <definedName name="_xlnm.Print_Area" localSheetId="8">'Ing wild food (fungi)'!$B$1:$G$48</definedName>
    <definedName name="_xlnm.Print_Area" localSheetId="5">'Inh dust'!$B$1:$G$48</definedName>
    <definedName name="_xlnm.Print_Area" localSheetId="15">'Overview - Total Dose'!$A$1:$N$50</definedName>
    <definedName name="_xlnm.Print_Area" localSheetId="10">'Skin dose'!$B$1:$G$48</definedName>
    <definedName name="_xlnm.Print_Titles" localSheetId="13">'Ext dose deep'!$B:$B</definedName>
    <definedName name="_xlnm.Print_Titles" localSheetId="12">'Ext dose shallow'!$B:$B</definedName>
    <definedName name="_xlnm.Print_Titles" localSheetId="11">'Ext dose surface'!$B:$B</definedName>
    <definedName name="skin">'Dose co intskin- ref only '!$Q$7:$T$47</definedName>
    <definedName name="Skin_Dose">'Skin dose'!$B$10:$F$48</definedName>
    <definedName name="wildfoods">'Wild foods- ref only'!$A$10:$C$47</definedName>
  </definedNames>
  <calcPr fullCalcOnLoad="1"/>
</workbook>
</file>

<file path=xl/sharedStrings.xml><?xml version="1.0" encoding="utf-8"?>
<sst xmlns="http://schemas.openxmlformats.org/spreadsheetml/2006/main" count="681" uniqueCount="339">
  <si>
    <t>Co-60</t>
  </si>
  <si>
    <t>Sr+90</t>
  </si>
  <si>
    <t>Cs+137</t>
  </si>
  <si>
    <t>Ra+226</t>
  </si>
  <si>
    <t>Ingestion</t>
  </si>
  <si>
    <t>Inhalation</t>
  </si>
  <si>
    <t>Skin</t>
  </si>
  <si>
    <t>H-3 (OBT)</t>
  </si>
  <si>
    <t>H-3 (H2O)</t>
  </si>
  <si>
    <t>Surface contamination</t>
  </si>
  <si>
    <t>Shallow contamination 5cm deep</t>
  </si>
  <si>
    <t>Deep contamination infinite depth</t>
  </si>
  <si>
    <t>Buried contamination</t>
  </si>
  <si>
    <t>1 m above</t>
  </si>
  <si>
    <t>infinite uniform</t>
  </si>
  <si>
    <t>10 m diam</t>
  </si>
  <si>
    <t>patch</t>
  </si>
  <si>
    <t xml:space="preserve">5 m from </t>
  </si>
  <si>
    <t>edge infinite</t>
  </si>
  <si>
    <t>uniform</t>
  </si>
  <si>
    <t xml:space="preserve">50 m from </t>
  </si>
  <si>
    <t xml:space="preserve">1 m above </t>
  </si>
  <si>
    <t>shallow burial</t>
  </si>
  <si>
    <t>0.1 m clean soil</t>
  </si>
  <si>
    <t>deep burial</t>
  </si>
  <si>
    <t>0.5 m clean soil</t>
  </si>
  <si>
    <t>Oatway and Mobbs (2003)</t>
  </si>
  <si>
    <t>Age Group</t>
  </si>
  <si>
    <t>Values entered</t>
  </si>
  <si>
    <t>Wild Food Type</t>
  </si>
  <si>
    <t>Version</t>
  </si>
  <si>
    <t>Date</t>
  </si>
  <si>
    <t>Author(s)</t>
  </si>
  <si>
    <t>Development History</t>
  </si>
  <si>
    <t>Constants used in the exposure pathway formulations</t>
  </si>
  <si>
    <t>Skin Dose</t>
  </si>
  <si>
    <t>Tissue weighting factor for UV exposed skin (-)</t>
  </si>
  <si>
    <t>Fraction of UV exposed skin contaminated with soil</t>
  </si>
  <si>
    <t>Thickness of soil deposit on skin (cm)</t>
  </si>
  <si>
    <t xml:space="preserve">External irradiation dose </t>
  </si>
  <si>
    <t>Skin equivalent dose rate</t>
  </si>
  <si>
    <t>basal layer of skin epidermis</t>
  </si>
  <si>
    <t>Offspring worker</t>
  </si>
  <si>
    <t>Child 10 y</t>
  </si>
  <si>
    <t>Adult worker</t>
  </si>
  <si>
    <t>Infant 1 y</t>
  </si>
  <si>
    <t>No. of Nuclides</t>
  </si>
  <si>
    <t>Fungi</t>
  </si>
  <si>
    <t>Fruit</t>
  </si>
  <si>
    <t>No. Wild Foods</t>
  </si>
  <si>
    <t>No. Nuclides</t>
  </si>
  <si>
    <t>Value entered</t>
  </si>
  <si>
    <t>C-14</t>
  </si>
  <si>
    <t>Cl-36</t>
  </si>
  <si>
    <t>K-40</t>
  </si>
  <si>
    <t>No data</t>
  </si>
  <si>
    <t>Tc-99</t>
  </si>
  <si>
    <t>Ru+106</t>
  </si>
  <si>
    <t>Sn+126</t>
  </si>
  <si>
    <t>I-129</t>
  </si>
  <si>
    <t>Cs-134</t>
  </si>
  <si>
    <t>Pb+210</t>
  </si>
  <si>
    <t>Po-210</t>
  </si>
  <si>
    <t>Ra+228</t>
  </si>
  <si>
    <t>Th+228</t>
  </si>
  <si>
    <t>Th+229</t>
  </si>
  <si>
    <t>Th-230</t>
  </si>
  <si>
    <t>Th-232</t>
  </si>
  <si>
    <t>Pa-231</t>
  </si>
  <si>
    <t>U-233</t>
  </si>
  <si>
    <t>U-234</t>
  </si>
  <si>
    <t>U+235</t>
  </si>
  <si>
    <t>U-236</t>
  </si>
  <si>
    <t>U+238</t>
  </si>
  <si>
    <t>Np+237</t>
  </si>
  <si>
    <t>Pu-240</t>
  </si>
  <si>
    <t>Pu-242</t>
  </si>
  <si>
    <t>Am-241</t>
  </si>
  <si>
    <t>Cm-243</t>
  </si>
  <si>
    <t>Cm-244</t>
  </si>
  <si>
    <t>Pu-238</t>
  </si>
  <si>
    <t>liquid</t>
  </si>
  <si>
    <t>solid</t>
  </si>
  <si>
    <t>capsule</t>
  </si>
  <si>
    <t>foil</t>
  </si>
  <si>
    <t>Adult</t>
  </si>
  <si>
    <t>Offspring</t>
  </si>
  <si>
    <t>Reference Material</t>
  </si>
  <si>
    <t>Cm-242</t>
  </si>
  <si>
    <t>Pu-241</t>
  </si>
  <si>
    <t>Pu-239</t>
  </si>
  <si>
    <t>No Data</t>
  </si>
  <si>
    <t>Dose coefficients from internal intakes and skin</t>
  </si>
  <si>
    <r>
      <t>beta
4 mg cm</t>
    </r>
    <r>
      <rPr>
        <vertAlign val="superscript"/>
        <sz val="10"/>
        <rFont val="Arial"/>
        <family val="2"/>
      </rPr>
      <t>-2</t>
    </r>
  </si>
  <si>
    <r>
      <t>gamma
7 mg cm</t>
    </r>
    <r>
      <rPr>
        <vertAlign val="superscript"/>
        <sz val="10"/>
        <rFont val="Arial"/>
        <family val="2"/>
      </rPr>
      <t>-2</t>
    </r>
  </si>
  <si>
    <t>EPRI (1996)</t>
  </si>
  <si>
    <t>IAEA-BIOMASS-6 (2003)</t>
  </si>
  <si>
    <t>ICRP (1990)</t>
  </si>
  <si>
    <t>References used to construct and populate these lookup tables:</t>
  </si>
  <si>
    <t>Ashton and Summerling (1988)</t>
  </si>
  <si>
    <t>Mayall (1995)</t>
  </si>
  <si>
    <r>
      <t xml:space="preserve">Copplestone </t>
    </r>
    <r>
      <rPr>
        <b/>
        <i/>
        <sz val="10"/>
        <rFont val="Arial"/>
        <family val="2"/>
      </rPr>
      <t>et al</t>
    </r>
    <r>
      <rPr>
        <b/>
        <sz val="10"/>
        <rFont val="Arial"/>
        <family val="2"/>
      </rPr>
      <t xml:space="preserve"> (2001)</t>
    </r>
  </si>
  <si>
    <r>
      <t xml:space="preserve">Harvey </t>
    </r>
    <r>
      <rPr>
        <i/>
        <sz val="10"/>
        <rFont val="Arial"/>
        <family val="2"/>
      </rPr>
      <t>et al</t>
    </r>
    <r>
      <rPr>
        <sz val="10"/>
        <rFont val="Arial"/>
        <family val="0"/>
      </rPr>
      <t>. (1993)</t>
    </r>
  </si>
  <si>
    <t>For contaminated drinking water, these values are provided as guidance and should be used as an upper bound in exceptional scenarios. Values of the order of a few litres per year may be more appropriate.</t>
  </si>
  <si>
    <t>SM Willans, N Galais &amp; CP Lennon</t>
  </si>
  <si>
    <t xml:space="preserve">RADCONTAB: Look-up tables for radiological assessment of </t>
  </si>
  <si>
    <t>Ashton J and Summerling TJ (1988).  Biosphere Database for Assessments of Radioactive Waste Disposals (edition 1). DOE Report No: DOE/RW/88.083; ANS R595-13;  June 1988.</t>
  </si>
  <si>
    <t>Copplestone D,  Bielby S, Jones SR, Patton D, Daniel P and Gize I (2001).  Impact Assessment of Ionising Radiation on Wildlife. Environment Agency R&amp;D Publication 128.</t>
  </si>
  <si>
    <t>EPRI (1996). Biosphere Modelling and Dose Assessment for Yucca Mountain;  Electric Power Research Institute (prepared by QuantiSci, Inc., UK);  EPRI TR-107190 3294-18 Final Report; December 1996.</t>
  </si>
  <si>
    <t>Green N, Hammond DJ, Davidson MF, Wilkins BT, Richmond S and Brooker S (1999).  Memorandum – Evaluation of the radiological impact of free foods found in the vicinity of nuclear sites.  NRPB-M1018.</t>
  </si>
  <si>
    <t>Harvey M, Mobbs SF, Cooper JR, Chapuis AM, Sugier A, Scheider T, Lochard J and Janssens A (1993). Principles and methods for establishing concentrations and quantities (exemption values) below which reporting is not required in the European Directive.  Radiation Protection-65.  Luxembourg, European Commission.</t>
  </si>
  <si>
    <t>IAEA (1994).  Handbook of parameter values for the prediction of radionuclide transfer in temperate environments;  Technical Report Series No. 364.</t>
  </si>
  <si>
    <t>IAEA-BIOMASS-6 (2003).  “Reference Biospheres” for solid radioactive waste disposal;  Report of BIOMASS Theme 1 of the BIOsphere Modelling and ASSessment (BIOMASS) Programme; IAEA-BIOMASS-6; July 2003.</t>
  </si>
  <si>
    <t>ICRP (1991). 1990 Recommendations of the International Commission on Radiological Protection.  ICRP Publication 60. Annals of the ICRP, 21 (1-3).</t>
  </si>
  <si>
    <t>Mayall A (1995).  Memorandum, FARMLAND, Transfer of Radionuclides to Fruit; NRPB-M545;  July 1995.</t>
  </si>
  <si>
    <t>Mobbs, SF and Harvey, MP (2000). Methodology and models used to calculate individual and collective doses from the recycling of metals from the dismantling of nuclear installations. Final report: Contract No 94-ET-009 / S.F. EU, European Commission.</t>
  </si>
  <si>
    <t>Oatway WB and Mobbs SF (2003).  Methodology for estimating the doses to members of the public from the future use of land previously contaminated with radioactivity.  NRPB-W36.</t>
  </si>
  <si>
    <t>Jan 04:  Prototype for customer acceptance</t>
  </si>
  <si>
    <t>contaminated land on Nuclear Licensed Sites</t>
  </si>
  <si>
    <t>Specific Activity</t>
  </si>
  <si>
    <t>TOTAL</t>
  </si>
  <si>
    <t>Whole body 
effective dose</t>
  </si>
  <si>
    <t>Specified activity
concentration</t>
  </si>
  <si>
    <t>Specified activity concentration</t>
  </si>
  <si>
    <r>
      <t>mSv y</t>
    </r>
    <r>
      <rPr>
        <vertAlign val="superscript"/>
        <sz val="10"/>
        <rFont val="Arial"/>
        <family val="2"/>
      </rPr>
      <t>-1</t>
    </r>
    <r>
      <rPr>
        <sz val="10"/>
        <rFont val="Arial"/>
        <family val="2"/>
      </rPr>
      <t xml:space="preserve"> per Bq g</t>
    </r>
    <r>
      <rPr>
        <vertAlign val="superscript"/>
        <sz val="10"/>
        <rFont val="Arial"/>
        <family val="2"/>
      </rPr>
      <t>-1</t>
    </r>
  </si>
  <si>
    <r>
      <t>Bq g</t>
    </r>
    <r>
      <rPr>
        <vertAlign val="superscript"/>
        <sz val="10"/>
        <rFont val="Arial"/>
        <family val="2"/>
      </rPr>
      <t>-1</t>
    </r>
  </si>
  <si>
    <r>
      <t>mSv y</t>
    </r>
    <r>
      <rPr>
        <vertAlign val="superscript"/>
        <sz val="10"/>
        <rFont val="Arial"/>
        <family val="2"/>
      </rPr>
      <t>-1</t>
    </r>
  </si>
  <si>
    <r>
      <t>Dust loading in air (g m</t>
    </r>
    <r>
      <rPr>
        <b/>
        <vertAlign val="superscript"/>
        <sz val="8"/>
        <rFont val="Arial"/>
        <family val="2"/>
      </rPr>
      <t>-3</t>
    </r>
    <r>
      <rPr>
        <b/>
        <sz val="8"/>
        <rFont val="Arial"/>
        <family val="2"/>
      </rPr>
      <t>) - Oatway &amp; Mobbs (2003)</t>
    </r>
    <r>
      <rPr>
        <sz val="8"/>
        <rFont val="Arial"/>
        <family val="2"/>
      </rPr>
      <t xml:space="preserve">
Construction passive 5E-04;   Construction active 5E-03;  Industrial passive 1E-04
Recreation passive 1E-04;  Recreation active 1E-03.</t>
    </r>
  </si>
  <si>
    <r>
      <t>Inhalation rate (m</t>
    </r>
    <r>
      <rPr>
        <b/>
        <vertAlign val="superscript"/>
        <sz val="8"/>
        <rFont val="Arial"/>
        <family val="2"/>
      </rPr>
      <t>3</t>
    </r>
    <r>
      <rPr>
        <b/>
        <sz val="8"/>
        <rFont val="Arial"/>
        <family val="2"/>
      </rPr>
      <t xml:space="preserve"> h</t>
    </r>
    <r>
      <rPr>
        <b/>
        <vertAlign val="superscript"/>
        <sz val="8"/>
        <rFont val="Arial"/>
        <family val="2"/>
      </rPr>
      <t>-1</t>
    </r>
    <r>
      <rPr>
        <b/>
        <sz val="8"/>
        <rFont val="Arial"/>
        <family val="2"/>
      </rPr>
      <t>) - Oatway &amp; Mobbs (2003)</t>
    </r>
    <r>
      <rPr>
        <sz val="8"/>
        <rFont val="Arial"/>
        <family val="2"/>
      </rPr>
      <t xml:space="preserve">
Adult: Construction/Industrial/Recreation passive 1.18;  Construction active 1.69
Child: Recreation (passive/active) 0.87;  Infant: Recreation (passive/active) 0.31</t>
    </r>
  </si>
  <si>
    <r>
      <t>mSv y</t>
    </r>
    <r>
      <rPr>
        <vertAlign val="superscript"/>
        <sz val="10"/>
        <rFont val="Arial"/>
        <family val="2"/>
      </rPr>
      <t>-1</t>
    </r>
    <r>
      <rPr>
        <sz val="10"/>
        <rFont val="Arial"/>
        <family val="2"/>
      </rPr>
      <t xml:space="preserve"> per Bq L</t>
    </r>
    <r>
      <rPr>
        <vertAlign val="superscript"/>
        <sz val="10"/>
        <rFont val="Arial"/>
        <family val="2"/>
      </rPr>
      <t>-1</t>
    </r>
  </si>
  <si>
    <r>
      <t>Bq L</t>
    </r>
    <r>
      <rPr>
        <vertAlign val="superscript"/>
        <sz val="10"/>
        <rFont val="Arial"/>
        <family val="2"/>
      </rPr>
      <t>-1</t>
    </r>
  </si>
  <si>
    <r>
      <t>Annual ingestion rates (L y</t>
    </r>
    <r>
      <rPr>
        <b/>
        <vertAlign val="superscript"/>
        <sz val="8"/>
        <rFont val="Arial"/>
        <family val="2"/>
      </rPr>
      <t>-1</t>
    </r>
    <r>
      <rPr>
        <b/>
        <sz val="8"/>
        <rFont val="Arial"/>
        <family val="2"/>
      </rPr>
      <t>) of drinking water - Smith and Jones (2003)</t>
    </r>
    <r>
      <rPr>
        <sz val="8"/>
        <rFont val="Arial"/>
        <family val="2"/>
      </rPr>
      <t xml:space="preserve">
Adult:  600;  Child:  350;  Infant: 260.</t>
    </r>
  </si>
  <si>
    <r>
      <t>Water ingestion rate (L y</t>
    </r>
    <r>
      <rPr>
        <vertAlign val="superscript"/>
        <sz val="10"/>
        <rFont val="Arial"/>
        <family val="2"/>
      </rPr>
      <t>-1</t>
    </r>
    <r>
      <rPr>
        <sz val="10"/>
        <rFont val="Arial"/>
        <family val="0"/>
      </rPr>
      <t>)</t>
    </r>
  </si>
  <si>
    <r>
      <t>Ingestion rate (g y</t>
    </r>
    <r>
      <rPr>
        <vertAlign val="superscript"/>
        <sz val="10"/>
        <rFont val="Arial"/>
        <family val="2"/>
      </rPr>
      <t>-1</t>
    </r>
    <r>
      <rPr>
        <sz val="10"/>
        <rFont val="Arial"/>
        <family val="0"/>
      </rPr>
      <t>)</t>
    </r>
  </si>
  <si>
    <r>
      <t>Dust loading in air (g m</t>
    </r>
    <r>
      <rPr>
        <vertAlign val="superscript"/>
        <sz val="10"/>
        <rFont val="Arial"/>
        <family val="2"/>
      </rPr>
      <t>-3</t>
    </r>
    <r>
      <rPr>
        <sz val="10"/>
        <rFont val="Arial"/>
        <family val="2"/>
      </rPr>
      <t>)</t>
    </r>
  </si>
  <si>
    <r>
      <t>Inhalation rate (m</t>
    </r>
    <r>
      <rPr>
        <vertAlign val="superscript"/>
        <sz val="10"/>
        <rFont val="Arial"/>
        <family val="2"/>
      </rPr>
      <t xml:space="preserve">3 </t>
    </r>
    <r>
      <rPr>
        <sz val="10"/>
        <rFont val="Arial"/>
        <family val="2"/>
      </rPr>
      <t>h</t>
    </r>
    <r>
      <rPr>
        <vertAlign val="superscript"/>
        <sz val="10"/>
        <rFont val="Arial"/>
        <family val="2"/>
      </rPr>
      <t>-1</t>
    </r>
    <r>
      <rPr>
        <sz val="10"/>
        <rFont val="Arial"/>
        <family val="2"/>
      </rPr>
      <t>)</t>
    </r>
  </si>
  <si>
    <r>
      <t>occupancy (h y</t>
    </r>
    <r>
      <rPr>
        <vertAlign val="superscript"/>
        <sz val="10"/>
        <rFont val="Arial"/>
        <family val="2"/>
      </rPr>
      <t>-1</t>
    </r>
    <r>
      <rPr>
        <sz val="10"/>
        <rFont val="Arial"/>
        <family val="2"/>
      </rPr>
      <t>)</t>
    </r>
  </si>
  <si>
    <r>
      <t>Soil ingestion rate (g y</t>
    </r>
    <r>
      <rPr>
        <vertAlign val="superscript"/>
        <sz val="10"/>
        <rFont val="Arial"/>
        <family val="2"/>
      </rPr>
      <t>-1</t>
    </r>
    <r>
      <rPr>
        <sz val="10"/>
        <rFont val="Arial"/>
        <family val="0"/>
      </rPr>
      <t>)</t>
    </r>
  </si>
  <si>
    <r>
      <t>occupancy (h y</t>
    </r>
    <r>
      <rPr>
        <vertAlign val="superscript"/>
        <sz val="10"/>
        <rFont val="Arial"/>
        <family val="2"/>
      </rPr>
      <t>-1</t>
    </r>
    <r>
      <rPr>
        <sz val="10"/>
        <rFont val="Arial"/>
        <family val="0"/>
      </rPr>
      <t>)</t>
    </r>
  </si>
  <si>
    <r>
      <t>Bq cm</t>
    </r>
    <r>
      <rPr>
        <vertAlign val="superscript"/>
        <sz val="10"/>
        <rFont val="Arial"/>
        <family val="2"/>
      </rPr>
      <t>-2</t>
    </r>
  </si>
  <si>
    <r>
      <t>mSv y</t>
    </r>
    <r>
      <rPr>
        <vertAlign val="superscript"/>
        <sz val="10"/>
        <rFont val="Arial"/>
        <family val="2"/>
      </rPr>
      <t>-1</t>
    </r>
    <r>
      <rPr>
        <sz val="10"/>
        <rFont val="Arial"/>
        <family val="0"/>
      </rPr>
      <t xml:space="preserve"> per Bq cm</t>
    </r>
    <r>
      <rPr>
        <vertAlign val="superscript"/>
        <sz val="10"/>
        <rFont val="Arial"/>
        <family val="2"/>
      </rPr>
      <t>-2</t>
    </r>
  </si>
  <si>
    <t>Smith KR and Jones AL (2003).  Generalised habit data for radiological assessments, NRPB-W41</t>
  </si>
  <si>
    <t>Contaminated soil ingestion rates should ideally be less than these values as fractional annual occupancy of the contaminated land should be considered in conjunction with the proportion of this time a person has soil on their skin.</t>
  </si>
  <si>
    <r>
      <t>Density of soil deposit on skin (g cm</t>
    </r>
    <r>
      <rPr>
        <vertAlign val="superscript"/>
        <sz val="10"/>
        <rFont val="Arial"/>
        <family val="2"/>
      </rPr>
      <t>-3</t>
    </r>
    <r>
      <rPr>
        <sz val="10"/>
        <rFont val="Arial"/>
        <family val="0"/>
      </rPr>
      <t xml:space="preserve">) </t>
    </r>
  </si>
  <si>
    <r>
      <t>Density of wet soil (g cm</t>
    </r>
    <r>
      <rPr>
        <vertAlign val="superscript"/>
        <sz val="10"/>
        <rFont val="Arial"/>
        <family val="2"/>
      </rPr>
      <t>-3</t>
    </r>
    <r>
      <rPr>
        <sz val="10"/>
        <rFont val="Arial"/>
        <family val="0"/>
      </rPr>
      <t>)</t>
    </r>
  </si>
  <si>
    <r>
      <t>Concentration factors for wild foods (Bq kg</t>
    </r>
    <r>
      <rPr>
        <b/>
        <vertAlign val="superscript"/>
        <sz val="10"/>
        <rFont val="Arial"/>
        <family val="2"/>
      </rPr>
      <t>-1</t>
    </r>
    <r>
      <rPr>
        <b/>
        <sz val="10"/>
        <rFont val="Arial"/>
        <family val="2"/>
      </rPr>
      <t xml:space="preserve"> fwt per Bq kg</t>
    </r>
    <r>
      <rPr>
        <b/>
        <vertAlign val="superscript"/>
        <sz val="10"/>
        <rFont val="Arial"/>
        <family val="2"/>
      </rPr>
      <t>-1</t>
    </r>
    <r>
      <rPr>
        <b/>
        <sz val="10"/>
        <rFont val="Arial"/>
        <family val="2"/>
      </rPr>
      <t xml:space="preserve"> dwt soil)</t>
    </r>
  </si>
  <si>
    <r>
      <t>(mSv h</t>
    </r>
    <r>
      <rPr>
        <b/>
        <vertAlign val="superscript"/>
        <sz val="10"/>
        <rFont val="Arial"/>
        <family val="2"/>
      </rPr>
      <t>-1</t>
    </r>
    <r>
      <rPr>
        <b/>
        <sz val="10"/>
        <rFont val="Arial"/>
        <family val="2"/>
      </rPr>
      <t xml:space="preserve"> per Bq cm</t>
    </r>
    <r>
      <rPr>
        <b/>
        <vertAlign val="superscript"/>
        <sz val="10"/>
        <rFont val="Arial"/>
        <family val="2"/>
      </rPr>
      <t>-2</t>
    </r>
    <r>
      <rPr>
        <b/>
        <sz val="10"/>
        <rFont val="Arial"/>
        <family val="2"/>
      </rPr>
      <t>)</t>
    </r>
  </si>
  <si>
    <r>
      <t>(mSv h</t>
    </r>
    <r>
      <rPr>
        <b/>
        <vertAlign val="superscript"/>
        <sz val="10"/>
        <rFont val="Arial"/>
        <family val="2"/>
      </rPr>
      <t>-1</t>
    </r>
    <r>
      <rPr>
        <b/>
        <sz val="10"/>
        <rFont val="Arial"/>
        <family val="2"/>
      </rPr>
      <t xml:space="preserve"> per Bq g</t>
    </r>
    <r>
      <rPr>
        <b/>
        <vertAlign val="superscript"/>
        <sz val="10"/>
        <rFont val="Arial"/>
        <family val="2"/>
      </rPr>
      <t>-1</t>
    </r>
    <r>
      <rPr>
        <b/>
        <sz val="10"/>
        <rFont val="Arial"/>
        <family val="2"/>
      </rPr>
      <t>)</t>
    </r>
  </si>
  <si>
    <r>
      <t>Sv Bq</t>
    </r>
    <r>
      <rPr>
        <vertAlign val="superscript"/>
        <sz val="10"/>
        <rFont val="Arial"/>
        <family val="2"/>
      </rPr>
      <t>-1</t>
    </r>
  </si>
  <si>
    <r>
      <t>Harvey et al.,1993 and Mobbs and Harvey, 2000 (Sv h</t>
    </r>
    <r>
      <rPr>
        <vertAlign val="superscript"/>
        <sz val="10"/>
        <rFont val="Arial"/>
        <family val="2"/>
      </rPr>
      <t>-1</t>
    </r>
    <r>
      <rPr>
        <sz val="10"/>
        <rFont val="Arial"/>
        <family val="0"/>
      </rPr>
      <t xml:space="preserve"> per Bq cm</t>
    </r>
    <r>
      <rPr>
        <vertAlign val="superscript"/>
        <sz val="10"/>
        <rFont val="Arial"/>
        <family val="2"/>
      </rPr>
      <t>-2</t>
    </r>
    <r>
      <rPr>
        <sz val="10"/>
        <rFont val="Arial"/>
        <family val="0"/>
      </rPr>
      <t>)</t>
    </r>
  </si>
  <si>
    <r>
      <t>Annual soil and sediment ingestion rates (g y</t>
    </r>
    <r>
      <rPr>
        <b/>
        <vertAlign val="superscript"/>
        <sz val="8"/>
        <rFont val="Arial"/>
        <family val="2"/>
      </rPr>
      <t>-1</t>
    </r>
    <r>
      <rPr>
        <b/>
        <sz val="8"/>
        <rFont val="Arial"/>
        <family val="2"/>
      </rPr>
      <t xml:space="preserve">) - Smith and Jones (2003)
Average:                                                       </t>
    </r>
    <r>
      <rPr>
        <sz val="8"/>
        <rFont val="Arial"/>
        <family val="2"/>
      </rPr>
      <t xml:space="preserve">Adult:   3.7;  Child:    11;  Infant:   37
</t>
    </r>
    <r>
      <rPr>
        <b/>
        <sz val="8"/>
        <rFont val="Arial"/>
        <family val="2"/>
      </rPr>
      <t xml:space="preserve">Critical </t>
    </r>
    <r>
      <rPr>
        <sz val="8"/>
        <rFont val="Arial"/>
        <family val="2"/>
      </rPr>
      <t>(based on a scaled up hourly rate)</t>
    </r>
    <r>
      <rPr>
        <b/>
        <sz val="8"/>
        <rFont val="Arial"/>
        <family val="2"/>
      </rPr>
      <t>:</t>
    </r>
    <r>
      <rPr>
        <sz val="8"/>
        <rFont val="Arial"/>
        <family val="2"/>
      </rPr>
      <t xml:space="preserve">   Adult: 43.8;  Child: 87.6;  Infant: 438</t>
    </r>
  </si>
  <si>
    <r>
      <t>As a guide to determining an appropriate contaminated soil ingestion rate (g y</t>
    </r>
    <r>
      <rPr>
        <vertAlign val="superscript"/>
        <sz val="8"/>
        <rFont val="Arial"/>
        <family val="2"/>
      </rPr>
      <t>-1</t>
    </r>
    <r>
      <rPr>
        <sz val="8"/>
        <rFont val="Arial"/>
        <family val="2"/>
      </rPr>
      <t>) consider
- the average ingestion rate for relatively long periods of time (e.g. months) on the contaminated land for passive activities not involving significant ground disturbance.
-the critical ingestion rate for relatively short periods of time (hours/days) on the contaminated land for largely physical activities (such as digging) involving significant ground disturbance.</t>
    </r>
  </si>
  <si>
    <r>
      <t>Annual ingestion rate (g y</t>
    </r>
    <r>
      <rPr>
        <b/>
        <vertAlign val="superscript"/>
        <sz val="8"/>
        <rFont val="Arial"/>
        <family val="2"/>
      </rPr>
      <t>-1</t>
    </r>
    <r>
      <rPr>
        <b/>
        <sz val="8"/>
        <rFont val="Arial"/>
        <family val="2"/>
      </rPr>
      <t xml:space="preserve">) ranges of blackberries - Green </t>
    </r>
    <r>
      <rPr>
        <b/>
        <i/>
        <sz val="8"/>
        <rFont val="Arial"/>
        <family val="2"/>
      </rPr>
      <t>et al.</t>
    </r>
    <r>
      <rPr>
        <b/>
        <sz val="8"/>
        <rFont val="Arial"/>
        <family val="2"/>
      </rPr>
      <t xml:space="preserve"> (1999)</t>
    </r>
    <r>
      <rPr>
        <sz val="8"/>
        <rFont val="Arial"/>
        <family val="2"/>
      </rPr>
      <t xml:space="preserve">
Blackberries mean consumption 2400 - 4700; 97.5</t>
    </r>
    <r>
      <rPr>
        <vertAlign val="superscript"/>
        <sz val="8"/>
        <rFont val="Arial"/>
        <family val="2"/>
      </rPr>
      <t>th</t>
    </r>
    <r>
      <rPr>
        <sz val="8"/>
        <rFont val="Arial"/>
        <family val="2"/>
      </rPr>
      <t xml:space="preserve"> percentile (11,000 - 17,000)</t>
    </r>
  </si>
  <si>
    <r>
      <t>Annual ingestion rate (g y</t>
    </r>
    <r>
      <rPr>
        <b/>
        <vertAlign val="superscript"/>
        <sz val="8"/>
        <rFont val="Arial"/>
        <family val="2"/>
      </rPr>
      <t>-1</t>
    </r>
    <r>
      <rPr>
        <b/>
        <sz val="8"/>
        <rFont val="Arial"/>
        <family val="2"/>
      </rPr>
      <t xml:space="preserve">) ranges of field mushrooms - Green </t>
    </r>
    <r>
      <rPr>
        <b/>
        <i/>
        <sz val="8"/>
        <rFont val="Arial"/>
        <family val="2"/>
      </rPr>
      <t xml:space="preserve">et al. </t>
    </r>
    <r>
      <rPr>
        <b/>
        <sz val="8"/>
        <rFont val="Arial"/>
        <family val="2"/>
      </rPr>
      <t xml:space="preserve">(1999)
</t>
    </r>
    <r>
      <rPr>
        <sz val="8"/>
        <rFont val="Arial"/>
        <family val="2"/>
      </rPr>
      <t>Field mushrooms mean consumption 3300; 97.5</t>
    </r>
    <r>
      <rPr>
        <vertAlign val="superscript"/>
        <sz val="8"/>
        <rFont val="Arial"/>
        <family val="2"/>
      </rPr>
      <t>th</t>
    </r>
    <r>
      <rPr>
        <sz val="8"/>
        <rFont val="Arial"/>
        <family val="2"/>
      </rPr>
      <t xml:space="preserve"> percentile (17,000)</t>
    </r>
  </si>
  <si>
    <t>ICRP (1995).  Age-dependent doses to members of the public from intake of radionuclides: Part 4. Inhalation dose coefficients. ICRP Publication 71. Annals of the ICRP, 25 (3-4)</t>
  </si>
  <si>
    <r>
      <t>Whole body effective dose (mSv y</t>
    </r>
    <r>
      <rPr>
        <b/>
        <vertAlign val="superscript"/>
        <sz val="9"/>
        <rFont val="Arial"/>
        <family val="2"/>
      </rPr>
      <t>-1</t>
    </r>
    <r>
      <rPr>
        <b/>
        <sz val="9"/>
        <rFont val="Arial"/>
        <family val="2"/>
      </rPr>
      <t>) from the inhalation of dust contaminated with a specified activity concentration</t>
    </r>
  </si>
  <si>
    <r>
      <t>Whole body effective dose from the inhalation of dust contaminated with unit activity concentration (mSv y</t>
    </r>
    <r>
      <rPr>
        <b/>
        <vertAlign val="superscript"/>
        <sz val="9"/>
        <rFont val="Arial"/>
        <family val="2"/>
      </rPr>
      <t>-1</t>
    </r>
    <r>
      <rPr>
        <b/>
        <sz val="9"/>
        <rFont val="Arial"/>
        <family val="2"/>
      </rPr>
      <t xml:space="preserve"> per Bq g</t>
    </r>
    <r>
      <rPr>
        <b/>
        <vertAlign val="superscript"/>
        <sz val="9"/>
        <rFont val="Arial"/>
        <family val="2"/>
      </rPr>
      <t>-1</t>
    </r>
    <r>
      <rPr>
        <b/>
        <sz val="9"/>
        <rFont val="Arial"/>
        <family val="2"/>
      </rPr>
      <t>)</t>
    </r>
  </si>
  <si>
    <r>
      <t>Whole body effective dose (mSv y</t>
    </r>
    <r>
      <rPr>
        <b/>
        <vertAlign val="superscript"/>
        <sz val="9"/>
        <rFont val="Arial"/>
        <family val="2"/>
      </rPr>
      <t>-1</t>
    </r>
    <r>
      <rPr>
        <b/>
        <sz val="9"/>
        <rFont val="Arial"/>
        <family val="2"/>
      </rPr>
      <t>) from the inadvertent ingestion of soil contaminated with a specified activity concentration</t>
    </r>
  </si>
  <si>
    <r>
      <t>Whole body effective dose from the inadvertent ingestion of soil contaminated with unit activity concentration (mSv y</t>
    </r>
    <r>
      <rPr>
        <b/>
        <vertAlign val="superscript"/>
        <sz val="9"/>
        <rFont val="Arial"/>
        <family val="2"/>
      </rPr>
      <t>-1</t>
    </r>
    <r>
      <rPr>
        <b/>
        <sz val="9"/>
        <rFont val="Arial"/>
        <family val="2"/>
      </rPr>
      <t xml:space="preserve"> per Bq g</t>
    </r>
    <r>
      <rPr>
        <b/>
        <vertAlign val="superscript"/>
        <sz val="9"/>
        <rFont val="Arial"/>
        <family val="2"/>
      </rPr>
      <t>-1</t>
    </r>
    <r>
      <rPr>
        <b/>
        <sz val="9"/>
        <rFont val="Arial"/>
        <family val="2"/>
      </rPr>
      <t>)</t>
    </r>
  </si>
  <si>
    <r>
      <t>Whole body effective dose from the ingestion of water contaminated with unit activity concentration (mSv y</t>
    </r>
    <r>
      <rPr>
        <b/>
        <vertAlign val="superscript"/>
        <sz val="9"/>
        <rFont val="Arial"/>
        <family val="2"/>
      </rPr>
      <t>-1</t>
    </r>
    <r>
      <rPr>
        <b/>
        <sz val="9"/>
        <rFont val="Arial"/>
        <family val="2"/>
      </rPr>
      <t xml:space="preserve"> per Bq L</t>
    </r>
    <r>
      <rPr>
        <b/>
        <vertAlign val="superscript"/>
        <sz val="9"/>
        <rFont val="Arial"/>
        <family val="2"/>
      </rPr>
      <t>-1</t>
    </r>
    <r>
      <rPr>
        <b/>
        <sz val="9"/>
        <rFont val="Arial"/>
        <family val="2"/>
      </rPr>
      <t>)</t>
    </r>
  </si>
  <si>
    <r>
      <t>Whole body effective dose (mSv y</t>
    </r>
    <r>
      <rPr>
        <b/>
        <vertAlign val="superscript"/>
        <sz val="9"/>
        <rFont val="Arial"/>
        <family val="2"/>
      </rPr>
      <t>-1</t>
    </r>
    <r>
      <rPr>
        <b/>
        <sz val="9"/>
        <rFont val="Arial"/>
        <family val="2"/>
      </rPr>
      <t>) from the ingestion of water contaminated with a specified activity concentration</t>
    </r>
  </si>
  <si>
    <r>
      <t>Whole body effective dose ( mSv y</t>
    </r>
    <r>
      <rPr>
        <b/>
        <vertAlign val="superscript"/>
        <sz val="9"/>
        <rFont val="Arial"/>
        <family val="2"/>
      </rPr>
      <t>-1</t>
    </r>
    <r>
      <rPr>
        <b/>
        <sz val="9"/>
        <rFont val="Arial"/>
        <family val="2"/>
      </rPr>
      <t>) due to external irradiation from soil contaminated with a specified activity concentration for surface contamination</t>
    </r>
  </si>
  <si>
    <r>
      <t>Whole body effective dose due to external irradiation from soil contaminated with unit activity concentration (mSv y</t>
    </r>
    <r>
      <rPr>
        <b/>
        <vertAlign val="superscript"/>
        <sz val="9"/>
        <rFont val="Arial"/>
        <family val="2"/>
      </rPr>
      <t>-1</t>
    </r>
    <r>
      <rPr>
        <b/>
        <sz val="9"/>
        <rFont val="Arial"/>
        <family val="2"/>
      </rPr>
      <t xml:space="preserve"> per Bq cm</t>
    </r>
    <r>
      <rPr>
        <b/>
        <vertAlign val="superscript"/>
        <sz val="9"/>
        <rFont val="Arial"/>
        <family val="2"/>
      </rPr>
      <t>-2</t>
    </r>
    <r>
      <rPr>
        <b/>
        <sz val="9"/>
        <rFont val="Arial"/>
        <family val="2"/>
      </rPr>
      <t>) for surface contamination</t>
    </r>
  </si>
  <si>
    <r>
      <t>Whole body effective dose due to external irradiation from soil contaminated with unit activity concentration (mSv y</t>
    </r>
    <r>
      <rPr>
        <b/>
        <vertAlign val="superscript"/>
        <sz val="9"/>
        <rFont val="Arial"/>
        <family val="2"/>
      </rPr>
      <t>-1</t>
    </r>
    <r>
      <rPr>
        <b/>
        <sz val="9"/>
        <rFont val="Arial"/>
        <family val="2"/>
      </rPr>
      <t xml:space="preserve"> per Bq g</t>
    </r>
    <r>
      <rPr>
        <b/>
        <vertAlign val="superscript"/>
        <sz val="9"/>
        <rFont val="Arial"/>
        <family val="2"/>
      </rPr>
      <t>-1</t>
    </r>
    <r>
      <rPr>
        <b/>
        <sz val="9"/>
        <rFont val="Arial"/>
        <family val="2"/>
      </rPr>
      <t>)</t>
    </r>
    <r>
      <rPr>
        <b/>
        <vertAlign val="superscript"/>
        <sz val="9"/>
        <rFont val="Arial"/>
        <family val="2"/>
      </rPr>
      <t xml:space="preserve"> </t>
    </r>
    <r>
      <rPr>
        <b/>
        <sz val="9"/>
        <rFont val="Arial"/>
        <family val="2"/>
      </rPr>
      <t>for shallow contamination 5 cm deep</t>
    </r>
  </si>
  <si>
    <r>
      <t>Whole body effective dose (mSv y</t>
    </r>
    <r>
      <rPr>
        <b/>
        <vertAlign val="superscript"/>
        <sz val="9"/>
        <rFont val="Arial"/>
        <family val="2"/>
      </rPr>
      <t>-1</t>
    </r>
    <r>
      <rPr>
        <b/>
        <sz val="9"/>
        <rFont val="Arial"/>
        <family val="2"/>
      </rPr>
      <t>) due to external irradiation from soil contaminated with a specified activity concentration for shallow contamination 5 cm deep</t>
    </r>
  </si>
  <si>
    <r>
      <t>Whole body effective dose due to external irradiation from soil contaminated with unit activity concentration (mSv y</t>
    </r>
    <r>
      <rPr>
        <b/>
        <vertAlign val="superscript"/>
        <sz val="9"/>
        <rFont val="Arial"/>
        <family val="2"/>
      </rPr>
      <t>-1</t>
    </r>
    <r>
      <rPr>
        <b/>
        <sz val="9"/>
        <rFont val="Arial"/>
        <family val="2"/>
      </rPr>
      <t xml:space="preserve"> per Bq g</t>
    </r>
    <r>
      <rPr>
        <b/>
        <vertAlign val="superscript"/>
        <sz val="9"/>
        <rFont val="Arial"/>
        <family val="2"/>
      </rPr>
      <t>-1</t>
    </r>
    <r>
      <rPr>
        <b/>
        <sz val="9"/>
        <rFont val="Arial"/>
        <family val="2"/>
      </rPr>
      <t>) for infinitely deep contamination</t>
    </r>
  </si>
  <si>
    <r>
      <t>Whole body effective dose (mSv y</t>
    </r>
    <r>
      <rPr>
        <b/>
        <vertAlign val="superscript"/>
        <sz val="9"/>
        <rFont val="Arial"/>
        <family val="2"/>
      </rPr>
      <t>-1</t>
    </r>
    <r>
      <rPr>
        <b/>
        <sz val="9"/>
        <rFont val="Arial"/>
        <family val="2"/>
      </rPr>
      <t>) due to external irradiation from soil contaminated with a specified activity concentration for infinitely deep contamination</t>
    </r>
  </si>
  <si>
    <r>
      <t>Whole body effective dose (mSv y</t>
    </r>
    <r>
      <rPr>
        <b/>
        <vertAlign val="superscript"/>
        <sz val="9"/>
        <rFont val="Arial"/>
        <family val="2"/>
      </rPr>
      <t>-1</t>
    </r>
    <r>
      <rPr>
        <b/>
        <sz val="9"/>
        <rFont val="Arial"/>
        <family val="2"/>
      </rPr>
      <t>) due to external irradiation from soil contaminated with a specified activity concentration for buried contamination</t>
    </r>
  </si>
  <si>
    <r>
      <t>Whole body effective dose due to external irradiation from soil contaminated with unit activity concentration (mSv y</t>
    </r>
    <r>
      <rPr>
        <b/>
        <vertAlign val="superscript"/>
        <sz val="9"/>
        <rFont val="Arial"/>
        <family val="2"/>
      </rPr>
      <t>-1</t>
    </r>
    <r>
      <rPr>
        <b/>
        <sz val="9"/>
        <rFont val="Arial"/>
        <family val="2"/>
      </rPr>
      <t xml:space="preserve"> per Bq g</t>
    </r>
    <r>
      <rPr>
        <b/>
        <vertAlign val="superscript"/>
        <sz val="9"/>
        <rFont val="Arial"/>
        <family val="2"/>
      </rPr>
      <t>-1</t>
    </r>
    <r>
      <rPr>
        <b/>
        <sz val="9"/>
        <rFont val="Arial"/>
        <family val="2"/>
      </rPr>
      <t>) for buried contamination</t>
    </r>
  </si>
  <si>
    <r>
      <t>Whole body effective dose from the ingestion of wild foods grown in soil contaminated with unit activity concentration (mSv y</t>
    </r>
    <r>
      <rPr>
        <b/>
        <vertAlign val="superscript"/>
        <sz val="9"/>
        <rFont val="Arial"/>
        <family val="2"/>
      </rPr>
      <t>-1</t>
    </r>
    <r>
      <rPr>
        <b/>
        <sz val="9"/>
        <rFont val="Arial"/>
        <family val="2"/>
      </rPr>
      <t xml:space="preserve"> per Bq g</t>
    </r>
    <r>
      <rPr>
        <b/>
        <vertAlign val="superscript"/>
        <sz val="9"/>
        <rFont val="Arial"/>
        <family val="2"/>
      </rPr>
      <t>-1</t>
    </r>
    <r>
      <rPr>
        <b/>
        <sz val="9"/>
        <rFont val="Arial"/>
        <family val="2"/>
      </rPr>
      <t>)</t>
    </r>
  </si>
  <si>
    <r>
      <t>Whole body effective dose (mSv y</t>
    </r>
    <r>
      <rPr>
        <b/>
        <vertAlign val="superscript"/>
        <sz val="9"/>
        <rFont val="Arial"/>
        <family val="2"/>
      </rPr>
      <t>-1</t>
    </r>
    <r>
      <rPr>
        <b/>
        <sz val="9"/>
        <rFont val="Arial"/>
        <family val="2"/>
      </rPr>
      <t>) from the ingestion of wild foods grown in soil contaminated with a specified activity concentration</t>
    </r>
  </si>
  <si>
    <t>For details of the derivation of ingestion and inhalation dose coefficients refer to Willans and Richards (2004)</t>
  </si>
  <si>
    <t>Dose factors from external irradiation geometries</t>
  </si>
  <si>
    <t>For details of the derivation of external irradiation dose factors refer to Willans and Richards (2004)</t>
  </si>
  <si>
    <t>Jul 04:  Issue of RADCONTAB 0.3 (draft working version)</t>
  </si>
  <si>
    <t>Mar 04:  Issue of RADCONTAB 0.1 (draft working version)</t>
  </si>
  <si>
    <t>Water splashing on skin may be considered in terms of tritiated water H-3 (H2O) and the adult group only by application of a multiplication factor of 1.2  to the calculated inhalation dose (ICRP, 1995).</t>
  </si>
  <si>
    <t>Note:</t>
  </si>
  <si>
    <t>The equivalent dose to the skin is 200 times larger than the calculated whole body effective dose for skin contamination (Willans and Richards, 2004)</t>
  </si>
  <si>
    <t>Include? (Y/N)</t>
  </si>
  <si>
    <t>Pathway</t>
  </si>
  <si>
    <t>Mechanism</t>
  </si>
  <si>
    <t>Inh Dust</t>
  </si>
  <si>
    <t>Ing Soil</t>
  </si>
  <si>
    <t>Ing Water</t>
  </si>
  <si>
    <t>Ext dose shallow</t>
  </si>
  <si>
    <t>Ext dose deep</t>
  </si>
  <si>
    <t>Ext dose buried</t>
  </si>
  <si>
    <t>Ext dose surface</t>
  </si>
  <si>
    <t>1 m above infinite uniform</t>
  </si>
  <si>
    <t>1 m above 
10 m diam 
patch</t>
  </si>
  <si>
    <t>Ing Wild Foods - Fruit</t>
  </si>
  <si>
    <t>Ing Wild Foods - Fungi</t>
  </si>
  <si>
    <t>%</t>
  </si>
  <si>
    <t>Dust Inhalation</t>
  </si>
  <si>
    <t>Soil Ingestion</t>
  </si>
  <si>
    <t>Wild food ingestion (fungi)</t>
  </si>
  <si>
    <t>Wild food ingestion (fruit)</t>
  </si>
  <si>
    <t>Water Ingestion</t>
  </si>
  <si>
    <t>External dose - surface</t>
  </si>
  <si>
    <t>External Dose - shallow</t>
  </si>
  <si>
    <t>External Dose - deep</t>
  </si>
  <si>
    <t>External dose - burial</t>
  </si>
  <si>
    <t>General Contamination details specific to more than one scenario</t>
  </si>
  <si>
    <t>General guidance</t>
  </si>
  <si>
    <t>Reference</t>
  </si>
  <si>
    <t>Radionuclide contribution</t>
  </si>
  <si>
    <t>Overview</t>
  </si>
  <si>
    <r>
      <t>Dust loading in air (g m</t>
    </r>
    <r>
      <rPr>
        <vertAlign val="superscript"/>
        <sz val="8"/>
        <rFont val="Arial"/>
        <family val="2"/>
      </rPr>
      <t>-3</t>
    </r>
    <r>
      <rPr>
        <sz val="8"/>
        <rFont val="Arial"/>
        <family val="2"/>
      </rPr>
      <t>)</t>
    </r>
  </si>
  <si>
    <r>
      <t>Inhalation rate (m</t>
    </r>
    <r>
      <rPr>
        <vertAlign val="superscript"/>
        <sz val="8"/>
        <rFont val="Arial"/>
        <family val="2"/>
      </rPr>
      <t xml:space="preserve">3 </t>
    </r>
    <r>
      <rPr>
        <sz val="8"/>
        <rFont val="Arial"/>
        <family val="2"/>
      </rPr>
      <t>h</t>
    </r>
    <r>
      <rPr>
        <vertAlign val="superscript"/>
        <sz val="8"/>
        <rFont val="Arial"/>
        <family val="2"/>
      </rPr>
      <t>-1</t>
    </r>
    <r>
      <rPr>
        <sz val="8"/>
        <rFont val="Arial"/>
        <family val="2"/>
      </rPr>
      <t>)</t>
    </r>
  </si>
  <si>
    <r>
      <t>Ingestion rate (g y</t>
    </r>
    <r>
      <rPr>
        <vertAlign val="superscript"/>
        <sz val="8"/>
        <rFont val="Arial"/>
        <family val="2"/>
      </rPr>
      <t>-1</t>
    </r>
    <r>
      <rPr>
        <sz val="8"/>
        <rFont val="Arial"/>
        <family val="2"/>
      </rPr>
      <t>)</t>
    </r>
  </si>
  <si>
    <r>
      <t>occupancy (h y</t>
    </r>
    <r>
      <rPr>
        <vertAlign val="superscript"/>
        <sz val="8"/>
        <rFont val="Arial"/>
        <family val="2"/>
      </rPr>
      <t>-1</t>
    </r>
    <r>
      <rPr>
        <sz val="8"/>
        <rFont val="Arial"/>
        <family val="2"/>
      </rPr>
      <t>)</t>
    </r>
  </si>
  <si>
    <t>Reference :</t>
  </si>
  <si>
    <r>
      <t>Total Dose (mSv y</t>
    </r>
    <r>
      <rPr>
        <b/>
        <vertAlign val="superscript"/>
        <sz val="10"/>
        <rFont val="Arial"/>
        <family val="2"/>
      </rPr>
      <t>-1</t>
    </r>
    <r>
      <rPr>
        <b/>
        <sz val="10"/>
        <rFont val="Arial"/>
        <family val="2"/>
      </rPr>
      <t>)</t>
    </r>
  </si>
  <si>
    <t>Radionuclide Contribution</t>
  </si>
  <si>
    <t>Total Pathway Dose</t>
  </si>
  <si>
    <t>Total Radionuclide Dose</t>
  </si>
  <si>
    <t>Nov 04:  Issue of RADCONTAB 0.4 (incorporating website review comments)</t>
  </si>
  <si>
    <t>Introduction</t>
  </si>
  <si>
    <t>The exposure groups to which the look-up tables tool are intended to apply are:</t>
  </si>
  <si>
    <t>The exposure pathways that can be assessed using the look-up tables tool are:</t>
  </si>
  <si>
    <t>●   direct radiation from contaminated ground (for various potential geometries);</t>
  </si>
  <si>
    <t>●   dermal contact with contaminated ground (excluding open wounds);</t>
  </si>
  <si>
    <t>●   inhalation of contaminated dust;</t>
  </si>
  <si>
    <t>●   ingestion of contaminated soil and dust;</t>
  </si>
  <si>
    <t xml:space="preserve">●   ingestion of contaminated foods (fruit and fungi); and </t>
  </si>
  <si>
    <t>●   ingestion of contaminated water.</t>
  </si>
  <si>
    <t>●   on site workers during normal operations when the contaminated ground is disturbed;</t>
  </si>
  <si>
    <t xml:space="preserve">●   workers involved in excavation into contaminated ground; and </t>
  </si>
  <si>
    <t>●   members of the public outside the site security fence (which may be within the NL site boundary).</t>
  </si>
  <si>
    <t>Use of the tool via progression through worksheets</t>
  </si>
  <si>
    <t>[Ing soil]</t>
  </si>
  <si>
    <t>[Inh dust]</t>
  </si>
  <si>
    <t>[Ing wild food (fruit)]</t>
  </si>
  <si>
    <t>[Ing wild food (fungi)]</t>
  </si>
  <si>
    <t>[Ing water]</t>
  </si>
  <si>
    <t>[Skin dose]</t>
  </si>
  <si>
    <t>[Ext dose surface]</t>
  </si>
  <si>
    <t>[Ext dose shallow]</t>
  </si>
  <si>
    <t>[Ext dose deep]</t>
  </si>
  <si>
    <t>[Ext dose burial]</t>
  </si>
  <si>
    <t>[Constants [ref only]]</t>
  </si>
  <si>
    <t>[Wild foods [ref only]]</t>
  </si>
  <si>
    <t>[Ext dose factor [ref only]]</t>
  </si>
  <si>
    <t>[References]</t>
  </si>
  <si>
    <t>Radionuclide concentration factors for categories of wild foods with respect to soil.</t>
  </si>
  <si>
    <t>This worksheet contains the references to data sources used within the spreadsheet tool.</t>
  </si>
  <si>
    <t>User Choices for an input data category and parameters selected</t>
  </si>
  <si>
    <t>Input data Category</t>
  </si>
  <si>
    <t>User Choices</t>
  </si>
  <si>
    <t>Selected Parameters for user choice</t>
  </si>
  <si>
    <t>Inhalation dose coefficient</t>
  </si>
  <si>
    <t>Ingestion dose coefficient</t>
  </si>
  <si>
    <t>Offspring dose coefficient</t>
  </si>
  <si>
    <t>Adult worker *</t>
  </si>
  <si>
    <t>Offspring worker *</t>
  </si>
  <si>
    <t>Responses of the look-up table worksheets when dose values cannot be calculated</t>
  </si>
  <si>
    <t>Look-up table response</t>
  </si>
  <si>
    <t>Explanatory comments</t>
  </si>
  <si>
    <t>No Dose Data</t>
  </si>
  <si>
    <t>No Fungi Data</t>
  </si>
  <si>
    <t>&lt; Adult</t>
  </si>
  <si>
    <t>&lt; Adult worker</t>
  </si>
  <si>
    <t>*  This option is unavailable for selection for the wild foods exposure pathways.</t>
  </si>
  <si>
    <t>This worksheet calculates the dose resulting from the ingestion of soil exposure pathway.</t>
  </si>
  <si>
    <t>Additional yellow areas have been placed within each worksheet so that a basis for the values input can be recorded.</t>
  </si>
  <si>
    <t>Note that guidance values are just that and may not be the most suitable for a specific site. Local knowledge should be applied.</t>
  </si>
  <si>
    <t>[Overview - Total Dose]</t>
  </si>
  <si>
    <t>Blue 'boxes' have been provided within each exposure pathway worksheet. These contain general guidance on the range of values one could anticipate.</t>
  </si>
  <si>
    <t>Light Blue Cells</t>
  </si>
  <si>
    <t>Light Green Cells</t>
  </si>
  <si>
    <t>Blue Areas</t>
  </si>
  <si>
    <t>Yellow Cells / Areas</t>
  </si>
  <si>
    <t>Appears in all worksheets associated with dose calculations for internal intakes when there is a lack of radionuclide dependent data for 'Offspring' and 'Offspring worker'.</t>
  </si>
  <si>
    <t>Appears in all worksheets associated with dose calculations for internal intakes, for the Age Group selection of 'Offspring' when the doses do not exceed the corresponding 'Adult' ones.</t>
  </si>
  <si>
    <t>Appears in all worksheets associated with dose calculations for internal intakes, for the Age Group selection of 'Offspring worker' when the doses do not exceed the corresponding 'Adult worker' ones.</t>
  </si>
  <si>
    <t>●   Infants (1 year);</t>
  </si>
  <si>
    <t xml:space="preserve">●   Children (10 years); and </t>
  </si>
  <si>
    <t>●   Adults (16 years and above).</t>
  </si>
  <si>
    <t xml:space="preserve">Where these input parameters are text, a drop-down box is supplied to restrict what text can be entered. </t>
  </si>
  <si>
    <t>This worksheet calculates the dose resulting from ingestion of wild foods, specifically fruit.</t>
  </si>
  <si>
    <t>A yellow area has been allocated for the user to capture relevant and specific comments relating to this exposure pathway.</t>
  </si>
  <si>
    <t>This worksheet calculates external irradiation from deep volume contamination for four geometries shown.</t>
  </si>
  <si>
    <t>This worksheet calculates external irradiation from shallow (5 cm deep) contamination for four geometries shown.</t>
  </si>
  <si>
    <t>This worksheet calculates external irradiation from buried contamination for two geometries shown.</t>
  </si>
  <si>
    <t>Comprehensive details of the background, functionality and instruction for using the tool may be found in Willans and Richards (2004) given in the [References] worksheet.</t>
  </si>
  <si>
    <t>This worksheet calculates dose resulting from the inhalation of dust exposure pathway.</t>
  </si>
  <si>
    <t>This worksheet calculates the dose resulting from ingestion of wild foods, specifically fungi.</t>
  </si>
  <si>
    <t>This worksheet calculates the dose resulting from ingestion of contaminated water.</t>
  </si>
  <si>
    <t>This worksheet calculates skin dose from contact with soil.</t>
  </si>
  <si>
    <t>This worksheet calculates external irradiation from surface contamination for four geometries shown.</t>
  </si>
  <si>
    <t>Single value constants for skin and external radiation dose calculations.</t>
  </si>
  <si>
    <t>External irradiation dose factors (from Microshield calculations) for radionuclides and all geometries considered.</t>
  </si>
  <si>
    <t>Inhalation and ingestion committed effective dose coefficients for intakes of radionuclides; also skin equivalent dose rate factors.</t>
  </si>
  <si>
    <t>Users are advised to read this report before using the tool. In the absence of such a report, some fundamental information is provided below to assist the user in using the tool.</t>
  </si>
  <si>
    <t>All worksheets in this look-up tool have been write-protected so that only certain cells can be input/altered by the user.</t>
  </si>
  <si>
    <t>Those cells where user input is allowed or required are coloured yellow throughout the tool.</t>
  </si>
  <si>
    <t>The light blue cells contain fixed references to other worksheets in the tool and cannot be changed by the user.</t>
  </si>
  <si>
    <t xml:space="preserve">This worksheet in tandem with the [Overview - Total Dose] worksheet delivers a summary output for the user. </t>
  </si>
  <si>
    <t>The user can input a unique reference here to assist in documenting and cataloguing the assumptions made.</t>
  </si>
  <si>
    <t>The user is required to specify the dust loading in air and the inhalation rate and occupancy of the selected age group.</t>
  </si>
  <si>
    <t>The user is required to specify the contaminated soil ingestion rate of the selected age group.</t>
  </si>
  <si>
    <t>The user is required to specify an appropriate ingestion rate of consumed wild fruit for the age group selected.</t>
  </si>
  <si>
    <t>The user is required to specify an appropriate ingestion rate of consumed wild fungi for the age group selected.</t>
  </si>
  <si>
    <t>The user is required to specify an appropriate contaminated water ingestion rate for the age group selected.</t>
  </si>
  <si>
    <t>The user is required to specify an appropriate level of occupancy which is applicable to all age groups.</t>
  </si>
  <si>
    <t>The user is required to specify an appropriate level of occupancy for the contaminated area.</t>
  </si>
  <si>
    <t>This worksheet summarises the user input parameters specified throughout the exposure pathway worksheets.</t>
  </si>
  <si>
    <t>The user can decide which pathways to add cumulatively.</t>
  </si>
  <si>
    <t>When pathways are not included or become excluded by the user their data is changed to "N/A" (Not Available).</t>
  </si>
  <si>
    <t>The data were input and frozen by BNFL and cannot be altered by the user.</t>
  </si>
  <si>
    <t>This worksheet is provided for the user to record scenario summary data that may not be captured in the individual pathway worksheets.</t>
  </si>
  <si>
    <t>Scenario Summary</t>
  </si>
  <si>
    <t>Colour-coded approach</t>
  </si>
  <si>
    <t>Basis of Input:</t>
  </si>
  <si>
    <t>The light green cells contain all calculations performed in the tool and cannot be altered by the user. Note that conditional formatting has been used to identify the majority contributor of the total dose for each exposure pathway by changing the cell colour to violet.</t>
  </si>
  <si>
    <t>Note that only one scenario for external irradiation can be added to the other exposure pathways at any one time. The worksheet will not allow more than one to be chosen. Once the scenario is selected, the resulting geometry must be selected from the applicable column (the chosen column is hightlighted with a light blue background).</t>
  </si>
  <si>
    <t>Basis of input data, stored in each of the exposure pathway worksheets, is presented here, as well as the radionuclide concentrations specified by the user.</t>
  </si>
  <si>
    <t>Dec 04:  Issue of RADCONTAB 0.5 (incorporating customer comments)</t>
  </si>
  <si>
    <t>[Scenario Information]</t>
  </si>
  <si>
    <t>[Dose co intskin [ref only]]</t>
  </si>
  <si>
    <t>Appears in the [Ing wild food (fungi)] spreadsheet when there is a lack of radionuclide dependent concentration factor for fungi.</t>
  </si>
  <si>
    <t>For contaminated wild fruit, these ranges of annual ingestion rates reflect total annual cropping amounts previously measured at various locations.  They should be used as an upper bound in exceptional scenarios as it is more likely that only a small fraction of the annual crop will be contaminated.</t>
  </si>
  <si>
    <t>For wild fruit, guidance is provided for blackberries, the most likely foodstuff to be gathered.</t>
  </si>
  <si>
    <t>For fungi, guidance is provided for  mushrooms, the most likely foodstuff to be gathered.</t>
  </si>
  <si>
    <t>For contaminated wild fungi, these annual ingestion rates should be used as an upper bound in exceptional scenarios as it is more likely that only a small fraction will be contaminated.</t>
  </si>
  <si>
    <t>N</t>
  </si>
  <si>
    <t>Mar 05:  Pre-release of RADCONTAB 1.0 (addressing NRPB peer review comments)</t>
  </si>
  <si>
    <t>Mar 05:  Final release of RADCONTAB 1.0 (following endorsement by NRPB peer reviewer)</t>
  </si>
  <si>
    <t>Exposure groups have been truncated to the following age categories which should provide sufficient coverage of the exposed population in general for radiological assessment of contaminated land.</t>
  </si>
  <si>
    <r>
      <t>Whole body effective dose from the presence of soil on the skin contaminated with unit activity concentration (mSv y</t>
    </r>
    <r>
      <rPr>
        <b/>
        <vertAlign val="superscript"/>
        <sz val="9"/>
        <rFont val="Arial"/>
        <family val="2"/>
      </rPr>
      <t>-1</t>
    </r>
    <r>
      <rPr>
        <b/>
        <sz val="9"/>
        <rFont val="Arial"/>
        <family val="2"/>
      </rPr>
      <t xml:space="preserve"> per Bq g</t>
    </r>
    <r>
      <rPr>
        <b/>
        <vertAlign val="superscript"/>
        <sz val="9"/>
        <rFont val="Arial"/>
        <family val="2"/>
      </rPr>
      <t>-1</t>
    </r>
    <r>
      <rPr>
        <b/>
        <sz val="9"/>
        <rFont val="Arial"/>
        <family val="2"/>
      </rPr>
      <t>)</t>
    </r>
  </si>
  <si>
    <r>
      <t>Whole body effective dose (mSv y</t>
    </r>
    <r>
      <rPr>
        <b/>
        <vertAlign val="superscript"/>
        <sz val="9"/>
        <rFont val="Arial"/>
        <family val="2"/>
      </rPr>
      <t>-1</t>
    </r>
    <r>
      <rPr>
        <b/>
        <sz val="9"/>
        <rFont val="Arial"/>
        <family val="2"/>
      </rPr>
      <t>) from the presence of soil on the skin contaminated with a specified activity concentration</t>
    </r>
  </si>
  <si>
    <t>The purpose of the look-up tables tool RADCONTAB is to enable suitably qualified but relatively non-specialised assessors to make relatively rapid assessments of the radiological implications of data for concentrations of radionuclides in contaminated land and water on Nuclear Licensed (NL) sites.</t>
  </si>
  <si>
    <t>In addition to the groups above, foetal doses are also considered which may apply to pregnant women workers on-site on undisturbed contaminated ground and to pregnant women outside the site security fence. For ease of being able to use the ICRP dose coefficients, the foetal dose is considered in terms of the offspring dose for chronic intake at conception. Offspring doses are only provided when they exceed corresponding adult doses in the look-up tables.</t>
  </si>
  <si>
    <t>The tool is based on the International Commission on Radiological Protection ICRP-60 recommendations for calculation of effective doses (ICRP, 1991). It should be noted that the ICRP are currently in the process of preparing revised recommendations, though the timescale for publication of these revised recommendations is not clear at present.</t>
  </si>
  <si>
    <t>Dermal contact with contaminated water is considered only in terms of water splash involving tritium (H-3).</t>
  </si>
  <si>
    <r>
      <t>The tool calculates doses via individual exposure pathways with respect to unit and user-input specific activities (Bq g</t>
    </r>
    <r>
      <rPr>
        <vertAlign val="superscript"/>
        <sz val="10"/>
        <rFont val="Arial"/>
        <family val="2"/>
      </rPr>
      <t>-1</t>
    </r>
    <r>
      <rPr>
        <sz val="10"/>
        <rFont val="Arial"/>
        <family val="2"/>
      </rPr>
      <t>, Bq cm</t>
    </r>
    <r>
      <rPr>
        <vertAlign val="superscript"/>
        <sz val="10"/>
        <rFont val="Arial"/>
        <family val="2"/>
      </rPr>
      <t>-2</t>
    </r>
    <r>
      <rPr>
        <sz val="10"/>
        <rFont val="Arial"/>
        <family val="2"/>
      </rPr>
      <t xml:space="preserve"> </t>
    </r>
    <r>
      <rPr>
        <sz val="10"/>
        <rFont val="Arial"/>
        <family val="0"/>
      </rPr>
      <t xml:space="preserve"> or Bq L</t>
    </r>
    <r>
      <rPr>
        <vertAlign val="superscript"/>
        <sz val="10"/>
        <rFont val="Arial"/>
        <family val="2"/>
      </rPr>
      <t>-1</t>
    </r>
    <r>
      <rPr>
        <sz val="10"/>
        <rFont val="Arial"/>
        <family val="0"/>
      </rPr>
      <t>) for surface/sub-surface soil, buried soil and potable water. Guidance is provided to allow the user to tailor the exposure pathway calculations to their site via input parameters such as occupancy, ingestion and inhalation rates. The tool also calculates total dose from combinations of exposure pathway calculations and identifies the most dominant radionuclide and individual exposure pathway in the process.</t>
    </r>
  </si>
  <si>
    <t>1 m above - infinite uniform</t>
  </si>
  <si>
    <t>Willans SM and Richards H (2005). RADCONTAB 1.0:  A look-up tables tool for radiological assessment of contaminated land on Nuclear Licensed Sites.  NSTS Report 4767. Issue 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</si>
</sst>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E+00"/>
    <numFmt numFmtId="165" formatCode="00000"/>
    <numFmt numFmtId="166" formatCode="0E+00"/>
    <numFmt numFmtId="167" formatCode="0.000E+00"/>
    <numFmt numFmtId="168" formatCode="0.0"/>
  </numFmts>
  <fonts count="16">
    <font>
      <sz val="10"/>
      <name val="Arial"/>
      <family val="0"/>
    </font>
    <font>
      <b/>
      <sz val="10"/>
      <name val="Arial"/>
      <family val="2"/>
    </font>
    <font>
      <sz val="8"/>
      <name val="Arial"/>
      <family val="2"/>
    </font>
    <font>
      <b/>
      <sz val="8"/>
      <name val="Arial"/>
      <family val="2"/>
    </font>
    <font>
      <b/>
      <sz val="9"/>
      <name val="Arial"/>
      <family val="2"/>
    </font>
    <font>
      <sz val="9"/>
      <name val="Arial"/>
      <family val="2"/>
    </font>
    <font>
      <sz val="12"/>
      <name val="Arial"/>
      <family val="2"/>
    </font>
    <font>
      <i/>
      <sz val="10"/>
      <name val="Arial"/>
      <family val="2"/>
    </font>
    <font>
      <vertAlign val="superscript"/>
      <sz val="10"/>
      <name val="Arial"/>
      <family val="2"/>
    </font>
    <font>
      <b/>
      <vertAlign val="superscript"/>
      <sz val="9"/>
      <name val="Arial"/>
      <family val="2"/>
    </font>
    <font>
      <b/>
      <vertAlign val="superscript"/>
      <sz val="10"/>
      <name val="Arial"/>
      <family val="2"/>
    </font>
    <font>
      <b/>
      <vertAlign val="superscript"/>
      <sz val="8"/>
      <name val="Arial"/>
      <family val="2"/>
    </font>
    <font>
      <vertAlign val="superscript"/>
      <sz val="8"/>
      <name val="Arial"/>
      <family val="2"/>
    </font>
    <font>
      <b/>
      <i/>
      <sz val="8"/>
      <name val="Arial"/>
      <family val="2"/>
    </font>
    <font>
      <b/>
      <i/>
      <sz val="10"/>
      <name val="Arial"/>
      <family val="2"/>
    </font>
    <font>
      <sz val="8"/>
      <name val="Tahoma"/>
      <family val="2"/>
    </font>
  </fonts>
  <fills count="11">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19"/>
        <bgColor indexed="64"/>
      </patternFill>
    </fill>
    <fill>
      <patternFill patternType="solid">
        <fgColor indexed="40"/>
        <bgColor indexed="64"/>
      </patternFill>
    </fill>
  </fills>
  <borders count="56">
    <border>
      <left/>
      <right/>
      <top/>
      <bottom/>
      <diagonal/>
    </border>
    <border>
      <left style="thin"/>
      <right style="thin"/>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medium"/>
      <bottom style="medium"/>
    </border>
    <border>
      <left style="medium"/>
      <right style="medium"/>
      <top style="thin"/>
      <bottom style="medium"/>
    </border>
    <border>
      <left style="medium"/>
      <right>
        <color indexed="63"/>
      </right>
      <top style="thin"/>
      <bottom style="mediu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medium"/>
      <top style="medium"/>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style="medium"/>
      <right>
        <color indexed="63"/>
      </right>
      <top style="medium"/>
      <bottom style="medium"/>
    </border>
    <border>
      <left style="medium"/>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5">
    <xf numFmtId="0" fontId="0" fillId="0" borderId="0" xfId="0" applyAlignment="1">
      <alignment/>
    </xf>
    <xf numFmtId="164" fontId="0" fillId="0" borderId="0" xfId="0" applyNumberFormat="1" applyAlignment="1">
      <alignment/>
    </xf>
    <xf numFmtId="0" fontId="1" fillId="0" borderId="0" xfId="0" applyFont="1" applyAlignment="1">
      <alignment/>
    </xf>
    <xf numFmtId="0" fontId="0" fillId="2" borderId="0" xfId="0" applyFill="1" applyAlignment="1">
      <alignment/>
    </xf>
    <xf numFmtId="0" fontId="4" fillId="0" borderId="0" xfId="0" applyFont="1" applyAlignment="1">
      <alignment/>
    </xf>
    <xf numFmtId="0" fontId="5" fillId="0" borderId="0" xfId="0" applyFont="1" applyAlignment="1">
      <alignment/>
    </xf>
    <xf numFmtId="0" fontId="0" fillId="0" borderId="0" xfId="0" applyFill="1" applyBorder="1" applyAlignment="1">
      <alignment/>
    </xf>
    <xf numFmtId="0" fontId="1" fillId="2" borderId="0" xfId="0" applyFont="1" applyFill="1" applyAlignment="1">
      <alignment/>
    </xf>
    <xf numFmtId="0" fontId="3" fillId="2" borderId="0" xfId="0" applyFont="1" applyFill="1" applyAlignment="1">
      <alignment/>
    </xf>
    <xf numFmtId="0" fontId="2" fillId="2" borderId="0" xfId="0" applyFont="1" applyFill="1" applyAlignment="1">
      <alignment/>
    </xf>
    <xf numFmtId="0" fontId="2" fillId="0" borderId="0" xfId="0" applyFont="1" applyAlignment="1">
      <alignment/>
    </xf>
    <xf numFmtId="17" fontId="1" fillId="2" borderId="0" xfId="0" applyNumberFormat="1" applyFont="1" applyFill="1" applyAlignment="1">
      <alignment/>
    </xf>
    <xf numFmtId="11" fontId="0" fillId="0" borderId="0" xfId="0" applyNumberFormat="1" applyAlignment="1">
      <alignment/>
    </xf>
    <xf numFmtId="0" fontId="0" fillId="0" borderId="0" xfId="0" applyAlignment="1">
      <alignment wrapText="1"/>
    </xf>
    <xf numFmtId="11" fontId="0" fillId="0" borderId="0" xfId="0" applyNumberFormat="1" applyAlignment="1">
      <alignment horizontal="center"/>
    </xf>
    <xf numFmtId="0" fontId="0" fillId="0" borderId="0" xfId="0" applyAlignment="1">
      <alignment horizontal="center"/>
    </xf>
    <xf numFmtId="0" fontId="0" fillId="0" borderId="0" xfId="0" applyFill="1" applyBorder="1" applyAlignment="1">
      <alignment horizontal="center"/>
    </xf>
    <xf numFmtId="164" fontId="0" fillId="0" borderId="0" xfId="0" applyNumberFormat="1" applyAlignment="1">
      <alignment horizontal="center"/>
    </xf>
    <xf numFmtId="0" fontId="0" fillId="0" borderId="0" xfId="0" applyFont="1" applyFill="1" applyBorder="1" applyAlignment="1">
      <alignment wrapText="1"/>
    </xf>
    <xf numFmtId="0" fontId="0" fillId="0" borderId="0" xfId="0" applyFont="1" applyFill="1" applyBorder="1" applyAlignment="1">
      <alignment/>
    </xf>
    <xf numFmtId="0" fontId="0" fillId="0" borderId="0" xfId="0" applyFill="1" applyBorder="1" applyAlignment="1">
      <alignment wrapText="1"/>
    </xf>
    <xf numFmtId="11" fontId="0" fillId="0" borderId="0" xfId="0" applyNumberFormat="1" applyFill="1" applyBorder="1" applyAlignment="1">
      <alignment horizontal="center"/>
    </xf>
    <xf numFmtId="0" fontId="0" fillId="0" borderId="0" xfId="0" applyFill="1" applyAlignment="1">
      <alignment horizontal="center"/>
    </xf>
    <xf numFmtId="164" fontId="0" fillId="0" borderId="0" xfId="0" applyNumberFormat="1" applyFill="1" applyAlignment="1">
      <alignment horizontal="center"/>
    </xf>
    <xf numFmtId="164" fontId="0" fillId="0" borderId="0" xfId="0" applyNumberFormat="1" applyFont="1" applyFill="1" applyAlignment="1">
      <alignment horizontal="center"/>
    </xf>
    <xf numFmtId="164" fontId="1" fillId="0" borderId="0" xfId="0" applyNumberFormat="1" applyFont="1" applyFill="1" applyAlignment="1">
      <alignment horizontal="center"/>
    </xf>
    <xf numFmtId="0" fontId="0" fillId="0" borderId="0" xfId="0" applyFont="1" applyFill="1" applyAlignment="1">
      <alignment horizontal="center"/>
    </xf>
    <xf numFmtId="164" fontId="7" fillId="0" borderId="0" xfId="0" applyNumberFormat="1" applyFont="1" applyFill="1" applyAlignment="1">
      <alignment horizontal="center"/>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11" fontId="0" fillId="0" borderId="0" xfId="0" applyNumberFormat="1" applyFill="1" applyAlignment="1">
      <alignment/>
    </xf>
    <xf numFmtId="0" fontId="0" fillId="0" borderId="0" xfId="0" applyFill="1" applyAlignment="1">
      <alignment/>
    </xf>
    <xf numFmtId="0" fontId="1" fillId="0" borderId="0" xfId="0" applyFont="1" applyFill="1" applyAlignment="1">
      <alignment/>
    </xf>
    <xf numFmtId="0" fontId="0" fillId="0" borderId="1" xfId="0" applyBorder="1" applyAlignment="1">
      <alignment/>
    </xf>
    <xf numFmtId="0" fontId="0" fillId="0" borderId="1" xfId="0" applyBorder="1" applyAlignment="1">
      <alignment horizontal="center" wrapText="1"/>
    </xf>
    <xf numFmtId="0" fontId="0" fillId="0" borderId="1" xfId="0" applyBorder="1" applyAlignment="1">
      <alignment horizontal="center"/>
    </xf>
    <xf numFmtId="0" fontId="0" fillId="0" borderId="2" xfId="0" applyFill="1" applyBorder="1" applyAlignment="1">
      <alignment/>
    </xf>
    <xf numFmtId="0" fontId="0" fillId="0" borderId="2" xfId="0" applyFill="1" applyBorder="1" applyAlignment="1">
      <alignment horizontal="center"/>
    </xf>
    <xf numFmtId="0" fontId="0" fillId="3" borderId="0" xfId="0" applyNumberFormat="1" applyFill="1" applyAlignment="1">
      <alignment/>
    </xf>
    <xf numFmtId="0" fontId="0" fillId="0" borderId="0" xfId="0" applyAlignment="1">
      <alignment horizontal="left"/>
    </xf>
    <xf numFmtId="0" fontId="1" fillId="0" borderId="0" xfId="0" applyFont="1" applyAlignment="1">
      <alignment horizontal="left"/>
    </xf>
    <xf numFmtId="0" fontId="0" fillId="0" borderId="1" xfId="0" applyBorder="1" applyAlignment="1">
      <alignment horizontal="left"/>
    </xf>
    <xf numFmtId="164" fontId="0" fillId="0" borderId="1" xfId="0" applyNumberFormat="1" applyBorder="1" applyAlignment="1">
      <alignment/>
    </xf>
    <xf numFmtId="0" fontId="0" fillId="4" borderId="1" xfId="0" applyFont="1" applyFill="1" applyBorder="1" applyAlignment="1" applyProtection="1">
      <alignment horizontal="center"/>
      <protection locked="0"/>
    </xf>
    <xf numFmtId="11" fontId="0" fillId="5" borderId="0" xfId="0" applyNumberFormat="1" applyFill="1" applyAlignment="1" applyProtection="1">
      <alignment horizontal="center"/>
      <protection hidden="1"/>
    </xf>
    <xf numFmtId="0" fontId="6" fillId="0" borderId="0" xfId="0" applyFont="1" applyAlignment="1">
      <alignment horizontal="center"/>
    </xf>
    <xf numFmtId="11" fontId="0" fillId="0" borderId="0" xfId="0" applyNumberFormat="1" applyFill="1" applyAlignment="1">
      <alignment horizontal="center"/>
    </xf>
    <xf numFmtId="0" fontId="1" fillId="0" borderId="3" xfId="0"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11" fontId="0" fillId="0" borderId="4" xfId="0" applyNumberFormat="1" applyBorder="1" applyAlignment="1">
      <alignment/>
    </xf>
    <xf numFmtId="0" fontId="0" fillId="0" borderId="10" xfId="0" applyBorder="1" applyAlignment="1">
      <alignment/>
    </xf>
    <xf numFmtId="11" fontId="0" fillId="0" borderId="11" xfId="0" applyNumberFormat="1" applyBorder="1" applyAlignment="1">
      <alignment/>
    </xf>
    <xf numFmtId="0" fontId="0" fillId="0" borderId="12" xfId="0" applyBorder="1" applyAlignment="1">
      <alignment/>
    </xf>
    <xf numFmtId="0" fontId="1" fillId="0" borderId="1" xfId="0" applyFont="1" applyBorder="1" applyAlignment="1">
      <alignment wrapText="1"/>
    </xf>
    <xf numFmtId="164" fontId="0" fillId="0" borderId="2" xfId="0" applyNumberFormat="1" applyFill="1" applyBorder="1" applyAlignment="1">
      <alignment horizontal="center"/>
    </xf>
    <xf numFmtId="164" fontId="0" fillId="0" borderId="0" xfId="0" applyNumberFormat="1" applyAlignment="1">
      <alignment/>
    </xf>
    <xf numFmtId="0" fontId="0" fillId="0" borderId="0" xfId="0" applyAlignment="1">
      <alignment/>
    </xf>
    <xf numFmtId="11" fontId="0" fillId="0" borderId="0" xfId="0" applyNumberFormat="1" applyFont="1" applyFill="1" applyAlignment="1">
      <alignment horizontal="center"/>
    </xf>
    <xf numFmtId="11" fontId="0" fillId="0" borderId="0" xfId="0" applyNumberFormat="1" applyFill="1" applyBorder="1" applyAlignment="1">
      <alignment/>
    </xf>
    <xf numFmtId="0" fontId="1" fillId="0" borderId="0" xfId="0" applyFont="1" applyFill="1" applyBorder="1" applyAlignment="1">
      <alignment wrapText="1"/>
    </xf>
    <xf numFmtId="11" fontId="0" fillId="0" borderId="0" xfId="0" applyNumberFormat="1" applyFont="1" applyFill="1" applyBorder="1" applyAlignment="1">
      <alignment/>
    </xf>
    <xf numFmtId="0" fontId="0" fillId="3" borderId="0" xfId="0" applyFill="1" applyAlignment="1">
      <alignment horizontal="center"/>
    </xf>
    <xf numFmtId="0" fontId="0" fillId="3" borderId="0" xfId="0" applyFill="1" applyAlignment="1">
      <alignment/>
    </xf>
    <xf numFmtId="0" fontId="0" fillId="0" borderId="1" xfId="0" applyBorder="1" applyAlignment="1">
      <alignment wrapText="1"/>
    </xf>
    <xf numFmtId="11" fontId="0" fillId="0" borderId="1" xfId="0" applyNumberFormat="1" applyFill="1" applyBorder="1" applyAlignment="1" applyProtection="1">
      <alignment/>
      <protection hidden="1"/>
    </xf>
    <xf numFmtId="11" fontId="0" fillId="5" borderId="1" xfId="0" applyNumberFormat="1" applyFill="1" applyBorder="1" applyAlignment="1" applyProtection="1">
      <alignment/>
      <protection hidden="1"/>
    </xf>
    <xf numFmtId="11" fontId="0" fillId="0" borderId="1" xfId="0" applyNumberFormat="1" applyBorder="1" applyAlignment="1" applyProtection="1">
      <alignment/>
      <protection hidden="1"/>
    </xf>
    <xf numFmtId="11" fontId="0" fillId="6" borderId="1" xfId="0" applyNumberFormat="1" applyFill="1" applyBorder="1" applyAlignment="1" applyProtection="1">
      <alignment/>
      <protection hidden="1"/>
    </xf>
    <xf numFmtId="11" fontId="0" fillId="7" borderId="1" xfId="0" applyNumberFormat="1" applyFill="1" applyBorder="1" applyAlignment="1" applyProtection="1">
      <alignment/>
      <protection hidden="1"/>
    </xf>
    <xf numFmtId="11" fontId="0" fillId="8" borderId="1" xfId="0" applyNumberFormat="1" applyFill="1" applyBorder="1" applyAlignment="1" applyProtection="1">
      <alignment/>
      <protection hidden="1"/>
    </xf>
    <xf numFmtId="0" fontId="0" fillId="0" borderId="1" xfId="0" applyBorder="1" applyAlignment="1" applyProtection="1">
      <alignment/>
      <protection hidden="1"/>
    </xf>
    <xf numFmtId="164" fontId="0" fillId="0" borderId="1" xfId="0" applyNumberFormat="1" applyBorder="1" applyAlignment="1">
      <alignment horizontal="center" wrapText="1"/>
    </xf>
    <xf numFmtId="0" fontId="1" fillId="6" borderId="0" xfId="0" applyFont="1" applyFill="1" applyBorder="1" applyAlignment="1">
      <alignment/>
    </xf>
    <xf numFmtId="0" fontId="1" fillId="8" borderId="0" xfId="0" applyFont="1" applyFill="1" applyBorder="1" applyAlignment="1">
      <alignment/>
    </xf>
    <xf numFmtId="0" fontId="1" fillId="5" borderId="0" xfId="0" applyFont="1" applyFill="1" applyBorder="1" applyAlignment="1">
      <alignment/>
    </xf>
    <xf numFmtId="0" fontId="1" fillId="7" borderId="0" xfId="0" applyFont="1" applyFill="1" applyBorder="1" applyAlignment="1">
      <alignment/>
    </xf>
    <xf numFmtId="0" fontId="1" fillId="0" borderId="0" xfId="0" applyFont="1" applyAlignment="1">
      <alignment horizontal="left" wrapText="1"/>
    </xf>
    <xf numFmtId="0" fontId="0" fillId="0" borderId="0" xfId="0" applyAlignment="1">
      <alignment horizontal="left" vertical="center" wrapText="1"/>
    </xf>
    <xf numFmtId="11" fontId="0" fillId="4" borderId="1" xfId="0" applyNumberFormat="1" applyFill="1" applyBorder="1" applyAlignment="1" applyProtection="1">
      <alignment horizontal="center" vertical="center"/>
      <protection locked="0"/>
    </xf>
    <xf numFmtId="0" fontId="0" fillId="4" borderId="1" xfId="0" applyNumberFormat="1" applyFill="1" applyBorder="1" applyAlignment="1" applyProtection="1">
      <alignment horizontal="center" vertical="center"/>
      <protection locked="0"/>
    </xf>
    <xf numFmtId="0" fontId="1" fillId="0" borderId="0" xfId="0" applyNumberFormat="1" applyFont="1" applyAlignment="1">
      <alignment/>
    </xf>
    <xf numFmtId="0" fontId="0" fillId="0" borderId="0" xfId="0" applyFont="1" applyAlignment="1">
      <alignment horizontal="center"/>
    </xf>
    <xf numFmtId="0" fontId="0" fillId="0" borderId="0" xfId="0" applyFont="1" applyAlignment="1">
      <alignment/>
    </xf>
    <xf numFmtId="0" fontId="0" fillId="0" borderId="0" xfId="0" applyNumberFormat="1" applyFont="1" applyAlignment="1">
      <alignment/>
    </xf>
    <xf numFmtId="0" fontId="1" fillId="0" borderId="0" xfId="0" applyFont="1" applyFill="1" applyBorder="1" applyAlignment="1">
      <alignment/>
    </xf>
    <xf numFmtId="11" fontId="0" fillId="4" borderId="1" xfId="0" applyNumberFormat="1" applyFont="1" applyFill="1" applyBorder="1" applyAlignment="1" applyProtection="1">
      <alignment horizontal="center" vertical="center"/>
      <protection locked="0"/>
    </xf>
    <xf numFmtId="0" fontId="0" fillId="4" borderId="1" xfId="0" applyFont="1" applyFill="1" applyBorder="1" applyAlignment="1" applyProtection="1">
      <alignment horizontal="center" vertical="center"/>
      <protection locked="0"/>
    </xf>
    <xf numFmtId="0" fontId="0" fillId="0" borderId="2" xfId="0" applyFont="1" applyFill="1" applyBorder="1" applyAlignment="1">
      <alignment/>
    </xf>
    <xf numFmtId="0" fontId="0" fillId="0" borderId="2" xfId="0" applyFont="1" applyFill="1" applyBorder="1" applyAlignment="1">
      <alignment horizontal="center"/>
    </xf>
    <xf numFmtId="0" fontId="0" fillId="0" borderId="0" xfId="0" applyAlignment="1">
      <alignment horizontal="left" vertical="center"/>
    </xf>
    <xf numFmtId="0" fontId="0" fillId="0" borderId="0" xfId="0" applyFont="1" applyFill="1" applyAlignment="1">
      <alignment/>
    </xf>
    <xf numFmtId="11" fontId="0" fillId="0" borderId="0" xfId="0" applyNumberFormat="1" applyFill="1" applyAlignment="1" applyProtection="1">
      <alignment horizontal="center"/>
      <protection/>
    </xf>
    <xf numFmtId="0" fontId="0" fillId="0" borderId="0" xfId="0" applyAlignment="1">
      <alignment horizontal="left"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NumberFormat="1" applyFont="1" applyAlignment="1">
      <alignment horizontal="center" vertical="top" wrapText="1"/>
    </xf>
    <xf numFmtId="0" fontId="4" fillId="0" borderId="0" xfId="0" applyFont="1" applyAlignment="1">
      <alignment horizontal="left"/>
    </xf>
    <xf numFmtId="0" fontId="4" fillId="0" borderId="0" xfId="0" applyFont="1" applyAlignment="1" applyProtection="1">
      <alignment horizontal="left" vertical="top" wrapText="1"/>
      <protection/>
    </xf>
    <xf numFmtId="0" fontId="0" fillId="0" borderId="0" xfId="0" applyNumberFormat="1" applyFill="1" applyAlignment="1">
      <alignment/>
    </xf>
    <xf numFmtId="11" fontId="0" fillId="0" borderId="0" xfId="0" applyNumberFormat="1" applyFill="1" applyAlignment="1" applyProtection="1">
      <alignment horizontal="center"/>
      <protection hidden="1"/>
    </xf>
    <xf numFmtId="0" fontId="0" fillId="0" borderId="0" xfId="0" applyFill="1" applyAlignment="1" applyProtection="1">
      <alignment/>
      <protection hidden="1"/>
    </xf>
    <xf numFmtId="0" fontId="0" fillId="0" borderId="0" xfId="0" applyFill="1" applyAlignment="1" applyProtection="1">
      <alignment horizontal="center"/>
      <protection locked="0"/>
    </xf>
    <xf numFmtId="0" fontId="0" fillId="0" borderId="0" xfId="0" applyAlignment="1">
      <alignment horizontal="left" vertical="top"/>
    </xf>
    <xf numFmtId="11" fontId="0" fillId="0" borderId="0" xfId="0" applyNumberFormat="1" applyFill="1" applyAlignment="1" applyProtection="1">
      <alignment/>
      <protection hidden="1"/>
    </xf>
    <xf numFmtId="11" fontId="0" fillId="5" borderId="13" xfId="0" applyNumberFormat="1" applyFill="1" applyBorder="1" applyAlignment="1" applyProtection="1">
      <alignment horizontal="center"/>
      <protection hidden="1"/>
    </xf>
    <xf numFmtId="11" fontId="0" fillId="5" borderId="14" xfId="0" applyNumberFormat="1" applyFill="1" applyBorder="1" applyAlignment="1" applyProtection="1">
      <alignment horizontal="center"/>
      <protection hidden="1"/>
    </xf>
    <xf numFmtId="0" fontId="0" fillId="3" borderId="15" xfId="0" applyNumberFormat="1" applyFont="1" applyFill="1" applyBorder="1" applyAlignment="1">
      <alignment vertical="center"/>
    </xf>
    <xf numFmtId="11" fontId="0" fillId="5" borderId="13" xfId="0" applyNumberFormat="1" applyFill="1" applyBorder="1" applyAlignment="1" applyProtection="1">
      <alignment horizontal="center" vertical="center"/>
      <protection hidden="1"/>
    </xf>
    <xf numFmtId="11" fontId="0" fillId="0" borderId="13" xfId="0" applyNumberFormat="1" applyFont="1" applyFill="1" applyBorder="1" applyAlignment="1">
      <alignment vertical="center"/>
    </xf>
    <xf numFmtId="0" fontId="0" fillId="0" borderId="0" xfId="0" applyNumberFormat="1" applyFont="1" applyAlignment="1">
      <alignment vertical="center"/>
    </xf>
    <xf numFmtId="11" fontId="0" fillId="0" borderId="0" xfId="0" applyNumberFormat="1" applyFill="1" applyAlignment="1" applyProtection="1">
      <alignment horizontal="center" vertical="center"/>
      <protection hidden="1"/>
    </xf>
    <xf numFmtId="0" fontId="0" fillId="0" borderId="0" xfId="0" applyFont="1" applyAlignment="1">
      <alignment vertical="center"/>
    </xf>
    <xf numFmtId="0" fontId="0" fillId="3" borderId="0" xfId="0" applyNumberFormat="1" applyFont="1" applyFill="1" applyAlignment="1">
      <alignment vertical="center"/>
    </xf>
    <xf numFmtId="0" fontId="0" fillId="0" borderId="0" xfId="0" applyFont="1" applyAlignment="1">
      <alignment horizontal="center" vertical="center"/>
    </xf>
    <xf numFmtId="11" fontId="0" fillId="5" borderId="0" xfId="0" applyNumberFormat="1" applyFont="1" applyFill="1" applyAlignment="1" applyProtection="1">
      <alignment horizontal="center" vertical="center"/>
      <protection hidden="1"/>
    </xf>
    <xf numFmtId="0" fontId="0" fillId="3" borderId="15" xfId="0" applyNumberFormat="1" applyFill="1" applyBorder="1" applyAlignment="1">
      <alignment/>
    </xf>
    <xf numFmtId="0" fontId="0" fillId="0" borderId="13" xfId="0" applyBorder="1" applyAlignment="1">
      <alignment/>
    </xf>
    <xf numFmtId="11" fontId="0" fillId="4" borderId="13" xfId="0" applyNumberFormat="1" applyFill="1" applyBorder="1" applyAlignment="1" applyProtection="1">
      <alignment horizontal="center"/>
      <protection locked="0"/>
    </xf>
    <xf numFmtId="11" fontId="0" fillId="0" borderId="13" xfId="0" applyNumberFormat="1" applyBorder="1" applyAlignment="1">
      <alignment/>
    </xf>
    <xf numFmtId="11" fontId="0" fillId="0" borderId="13" xfId="0" applyNumberFormat="1" applyBorder="1" applyAlignment="1">
      <alignment horizontal="center"/>
    </xf>
    <xf numFmtId="0" fontId="0" fillId="0" borderId="13" xfId="0" applyNumberFormat="1" applyFill="1" applyBorder="1" applyAlignment="1" applyProtection="1">
      <alignment horizontal="center"/>
      <protection hidden="1"/>
    </xf>
    <xf numFmtId="11" fontId="0" fillId="0" borderId="13" xfId="0" applyNumberFormat="1" applyFill="1" applyBorder="1" applyAlignment="1">
      <alignment horizontal="center"/>
    </xf>
    <xf numFmtId="0" fontId="0" fillId="3" borderId="15" xfId="0" applyFill="1" applyBorder="1" applyAlignment="1">
      <alignment/>
    </xf>
    <xf numFmtId="0" fontId="1" fillId="0" borderId="16" xfId="0" applyFont="1" applyBorder="1" applyAlignment="1">
      <alignment/>
    </xf>
    <xf numFmtId="0" fontId="0" fillId="0" borderId="17" xfId="0" applyBorder="1" applyAlignment="1">
      <alignment/>
    </xf>
    <xf numFmtId="0" fontId="0" fillId="0" borderId="0" xfId="0" applyBorder="1" applyAlignment="1">
      <alignment/>
    </xf>
    <xf numFmtId="164" fontId="0" fillId="0" borderId="0" xfId="0" applyNumberFormat="1" applyFont="1" applyFill="1" applyAlignment="1" applyProtection="1">
      <alignment horizontal="center"/>
      <protection/>
    </xf>
    <xf numFmtId="0" fontId="0" fillId="0" borderId="18" xfId="0" applyBorder="1" applyAlignment="1">
      <alignment/>
    </xf>
    <xf numFmtId="9" fontId="0" fillId="5" borderId="14" xfId="19" applyFill="1" applyBorder="1" applyAlignment="1" applyProtection="1">
      <alignment horizontal="center"/>
      <protection hidden="1"/>
    </xf>
    <xf numFmtId="9" fontId="0" fillId="0" borderId="0" xfId="19" applyFont="1" applyAlignment="1">
      <alignment horizontal="center"/>
    </xf>
    <xf numFmtId="0" fontId="1" fillId="9" borderId="0" xfId="0" applyFont="1" applyFill="1" applyBorder="1" applyAlignment="1">
      <alignment/>
    </xf>
    <xf numFmtId="11" fontId="0" fillId="9" borderId="1" xfId="0" applyNumberFormat="1" applyFill="1" applyBorder="1" applyAlignment="1" applyProtection="1">
      <alignment/>
      <protection hidden="1"/>
    </xf>
    <xf numFmtId="11" fontId="0" fillId="9" borderId="1" xfId="0" applyNumberFormat="1" applyFont="1" applyFill="1" applyBorder="1" applyAlignment="1" applyProtection="1">
      <alignment/>
      <protection hidden="1"/>
    </xf>
    <xf numFmtId="0" fontId="0" fillId="0" borderId="0" xfId="0" applyAlignment="1">
      <alignment horizontal="left" vertical="top" wrapText="1"/>
    </xf>
    <xf numFmtId="0" fontId="4" fillId="0" borderId="0" xfId="0" applyNumberFormat="1" applyFont="1" applyFill="1" applyAlignment="1">
      <alignment horizontal="left" vertical="top" wrapText="1"/>
    </xf>
    <xf numFmtId="0" fontId="0" fillId="0" borderId="0" xfId="0" applyFont="1" applyFill="1" applyBorder="1" applyAlignment="1">
      <alignment horizontal="left" vertical="top" wrapText="1"/>
    </xf>
    <xf numFmtId="9" fontId="0" fillId="0" borderId="0" xfId="19" applyFont="1" applyFill="1" applyAlignment="1">
      <alignment horizontal="center" vertical="center" wrapText="1"/>
    </xf>
    <xf numFmtId="9" fontId="0" fillId="0" borderId="0" xfId="19" applyFill="1" applyAlignment="1">
      <alignment/>
    </xf>
    <xf numFmtId="9" fontId="0" fillId="0" borderId="0" xfId="19" applyFill="1" applyBorder="1" applyAlignment="1" applyProtection="1">
      <alignment horizontal="center"/>
      <protection hidden="1"/>
    </xf>
    <xf numFmtId="9" fontId="0" fillId="0" borderId="0" xfId="19" applyFont="1" applyFill="1" applyBorder="1" applyAlignment="1">
      <alignment horizontal="center" vertical="center" wrapText="1"/>
    </xf>
    <xf numFmtId="11" fontId="0" fillId="0" borderId="1" xfId="0" applyNumberFormat="1" applyFill="1" applyBorder="1" applyAlignment="1">
      <alignment/>
    </xf>
    <xf numFmtId="11" fontId="0" fillId="0" borderId="19" xfId="0" applyNumberFormat="1" applyFill="1" applyBorder="1" applyAlignment="1">
      <alignment/>
    </xf>
    <xf numFmtId="0" fontId="0" fillId="0" borderId="0" xfId="0" applyAlignment="1">
      <alignment vertical="top" wrapText="1"/>
    </xf>
    <xf numFmtId="0" fontId="2" fillId="0" borderId="3" xfId="0" applyFont="1" applyBorder="1" applyAlignment="1">
      <alignment horizontal="center" vertical="top" wrapText="1"/>
    </xf>
    <xf numFmtId="0" fontId="2" fillId="0" borderId="4" xfId="0" applyFont="1" applyFill="1" applyBorder="1" applyAlignment="1">
      <alignment horizontal="center" vertical="top" wrapText="1"/>
    </xf>
    <xf numFmtId="0" fontId="2" fillId="0" borderId="4" xfId="0" applyFont="1" applyBorder="1" applyAlignment="1">
      <alignment horizontal="center" vertical="top" wrapText="1"/>
    </xf>
    <xf numFmtId="0" fontId="2" fillId="0" borderId="0" xfId="0" applyFont="1" applyAlignment="1">
      <alignment wrapText="1"/>
    </xf>
    <xf numFmtId="0" fontId="2" fillId="0" borderId="20" xfId="0" applyFont="1" applyBorder="1" applyAlignment="1">
      <alignment/>
    </xf>
    <xf numFmtId="0" fontId="2" fillId="0" borderId="21" xfId="0" applyFont="1" applyFill="1" applyBorder="1" applyAlignment="1">
      <alignment horizontal="left" vertical="center"/>
    </xf>
    <xf numFmtId="0" fontId="2" fillId="0" borderId="21"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xf>
    <xf numFmtId="0" fontId="2" fillId="3" borderId="22" xfId="0" applyNumberFormat="1" applyFont="1" applyFill="1" applyBorder="1" applyAlignment="1">
      <alignment vertical="center"/>
    </xf>
    <xf numFmtId="0" fontId="2" fillId="4" borderId="19" xfId="0" applyFont="1" applyFill="1" applyBorder="1" applyAlignment="1" applyProtection="1">
      <alignment horizontal="center" vertical="center" wrapText="1"/>
      <protection locked="0"/>
    </xf>
    <xf numFmtId="0" fontId="2" fillId="0" borderId="0" xfId="0" applyFont="1" applyAlignment="1">
      <alignment horizontal="center"/>
    </xf>
    <xf numFmtId="0" fontId="2" fillId="0" borderId="5" xfId="0" applyFont="1" applyBorder="1" applyAlignment="1">
      <alignment horizontal="center" vertical="top" wrapText="1"/>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0" borderId="20" xfId="0" applyFont="1" applyBorder="1" applyAlignment="1">
      <alignment horizontal="center" vertical="top" wrapText="1"/>
    </xf>
    <xf numFmtId="0" fontId="2" fillId="0" borderId="23" xfId="0" applyFont="1" applyFill="1" applyBorder="1" applyAlignment="1">
      <alignment horizontal="left" vertical="center"/>
    </xf>
    <xf numFmtId="0" fontId="2" fillId="0" borderId="23" xfId="0" applyFont="1" applyFill="1" applyBorder="1" applyAlignment="1">
      <alignment/>
    </xf>
    <xf numFmtId="0" fontId="2" fillId="0" borderId="24" xfId="0" applyFont="1" applyBorder="1" applyAlignment="1">
      <alignment/>
    </xf>
    <xf numFmtId="0" fontId="2" fillId="0" borderId="25" xfId="0" applyFont="1" applyBorder="1" applyAlignment="1">
      <alignment horizontal="center"/>
    </xf>
    <xf numFmtId="0" fontId="2" fillId="0" borderId="26" xfId="0" applyFont="1" applyBorder="1" applyAlignment="1">
      <alignment horizontal="center"/>
    </xf>
    <xf numFmtId="0" fontId="2" fillId="0" borderId="25" xfId="0" applyFont="1" applyBorder="1" applyAlignment="1">
      <alignment/>
    </xf>
    <xf numFmtId="0" fontId="2" fillId="0" borderId="27" xfId="0" applyFont="1" applyBorder="1" applyAlignment="1">
      <alignment/>
    </xf>
    <xf numFmtId="0" fontId="2" fillId="0" borderId="28" xfId="0" applyFont="1" applyBorder="1" applyAlignment="1">
      <alignment horizontal="center"/>
    </xf>
    <xf numFmtId="0" fontId="2" fillId="0" borderId="29" xfId="0" applyFont="1" applyBorder="1" applyAlignment="1">
      <alignment horizontal="center" vertical="top" wrapText="1"/>
    </xf>
    <xf numFmtId="0" fontId="2" fillId="0" borderId="30" xfId="0" applyFont="1" applyBorder="1" applyAlignment="1">
      <alignment horizontal="center" wrapText="1"/>
    </xf>
    <xf numFmtId="0" fontId="2" fillId="0" borderId="17" xfId="0" applyFont="1" applyFill="1" applyBorder="1" applyAlignment="1">
      <alignment horizontal="center" vertical="top" wrapText="1"/>
    </xf>
    <xf numFmtId="0" fontId="2" fillId="0" borderId="0" xfId="0" applyFont="1" applyFill="1" applyBorder="1" applyAlignment="1">
      <alignment/>
    </xf>
    <xf numFmtId="0" fontId="2" fillId="0" borderId="0" xfId="0" applyFont="1" applyFill="1" applyBorder="1" applyAlignment="1">
      <alignment horizontal="center"/>
    </xf>
    <xf numFmtId="9" fontId="2" fillId="0" borderId="0" xfId="19" applyFont="1" applyFill="1" applyBorder="1" applyAlignment="1">
      <alignment horizontal="center"/>
    </xf>
    <xf numFmtId="164" fontId="2" fillId="0" borderId="0" xfId="0" applyNumberFormat="1" applyFont="1" applyFill="1" applyBorder="1" applyAlignment="1">
      <alignment horizontal="center"/>
    </xf>
    <xf numFmtId="164" fontId="2" fillId="0" borderId="31" xfId="0" applyNumberFormat="1" applyFont="1" applyFill="1" applyBorder="1" applyAlignment="1">
      <alignment horizontal="center"/>
    </xf>
    <xf numFmtId="0" fontId="2" fillId="4" borderId="3" xfId="0" applyFont="1" applyFill="1" applyBorder="1" applyAlignment="1" applyProtection="1">
      <alignment horizontal="center"/>
      <protection locked="0"/>
    </xf>
    <xf numFmtId="0" fontId="2" fillId="4" borderId="4" xfId="0" applyFont="1" applyFill="1" applyBorder="1" applyAlignment="1" applyProtection="1">
      <alignment horizontal="center"/>
      <protection locked="0"/>
    </xf>
    <xf numFmtId="0" fontId="2" fillId="4" borderId="5" xfId="0" applyFont="1" applyFill="1" applyBorder="1" applyAlignment="1" applyProtection="1">
      <alignment horizontal="center"/>
      <protection locked="0"/>
    </xf>
    <xf numFmtId="0" fontId="2" fillId="0" borderId="32" xfId="0" applyFont="1" applyBorder="1" applyAlignment="1">
      <alignment/>
    </xf>
    <xf numFmtId="0" fontId="2" fillId="0" borderId="33" xfId="0" applyFont="1" applyBorder="1" applyAlignment="1">
      <alignment/>
    </xf>
    <xf numFmtId="0" fontId="2" fillId="0" borderId="0" xfId="0" applyFont="1" applyAlignment="1">
      <alignment vertical="top"/>
    </xf>
    <xf numFmtId="0" fontId="2" fillId="0" borderId="11" xfId="0" applyFont="1" applyBorder="1" applyAlignment="1">
      <alignment vertical="top"/>
    </xf>
    <xf numFmtId="0" fontId="1" fillId="0" borderId="34" xfId="0" applyFont="1" applyBorder="1" applyAlignment="1">
      <alignment/>
    </xf>
    <xf numFmtId="0" fontId="1" fillId="0" borderId="11" xfId="0" applyFont="1" applyBorder="1" applyAlignment="1">
      <alignment vertical="top"/>
    </xf>
    <xf numFmtId="0" fontId="3" fillId="0" borderId="11" xfId="0" applyFont="1" applyBorder="1" applyAlignment="1">
      <alignment horizontal="right" vertical="top"/>
    </xf>
    <xf numFmtId="0" fontId="2" fillId="0" borderId="11" xfId="0" applyFont="1" applyBorder="1" applyAlignment="1">
      <alignment horizontal="center" vertical="top"/>
    </xf>
    <xf numFmtId="0" fontId="3" fillId="0" borderId="0" xfId="0" applyFont="1" applyAlignment="1">
      <alignment/>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1" fillId="0" borderId="40" xfId="0" applyFont="1" applyBorder="1" applyAlignment="1">
      <alignment/>
    </xf>
    <xf numFmtId="0" fontId="0" fillId="0" borderId="41" xfId="0" applyBorder="1" applyAlignment="1">
      <alignment/>
    </xf>
    <xf numFmtId="0" fontId="0" fillId="0" borderId="42" xfId="0" applyBorder="1" applyAlignment="1">
      <alignment/>
    </xf>
    <xf numFmtId="0" fontId="1" fillId="0" borderId="42" xfId="0" applyFont="1" applyBorder="1" applyAlignment="1">
      <alignment/>
    </xf>
    <xf numFmtId="0" fontId="1" fillId="0" borderId="41" xfId="0" applyFont="1" applyBorder="1" applyAlignment="1">
      <alignment/>
    </xf>
    <xf numFmtId="0" fontId="0" fillId="0" borderId="40" xfId="0" applyBorder="1" applyAlignment="1">
      <alignment horizontal="left" vertical="top"/>
    </xf>
    <xf numFmtId="0" fontId="0" fillId="0" borderId="42" xfId="0" applyBorder="1" applyAlignment="1">
      <alignment horizontal="left" vertical="top"/>
    </xf>
    <xf numFmtId="0" fontId="0" fillId="0" borderId="41" xfId="0" applyBorder="1" applyAlignment="1">
      <alignment horizontal="left" vertical="top"/>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center" vertical="center" wrapText="1"/>
      <protection/>
    </xf>
    <xf numFmtId="164" fontId="0" fillId="0" borderId="0" xfId="0" applyNumberFormat="1" applyFill="1" applyAlignment="1" applyProtection="1">
      <alignment horizontal="center"/>
      <protection/>
    </xf>
    <xf numFmtId="0" fontId="0" fillId="3" borderId="1" xfId="0" applyFill="1" applyBorder="1" applyAlignment="1" applyProtection="1">
      <alignment horizontal="left"/>
      <protection/>
    </xf>
    <xf numFmtId="164" fontId="0" fillId="0" borderId="1" xfId="0" applyNumberFormat="1" applyFill="1" applyBorder="1" applyAlignment="1" applyProtection="1">
      <alignment horizontal="center"/>
      <protection/>
    </xf>
    <xf numFmtId="0" fontId="0" fillId="0" borderId="0" xfId="0" applyAlignment="1" applyProtection="1">
      <alignment/>
      <protection/>
    </xf>
    <xf numFmtId="164" fontId="0" fillId="0" borderId="1" xfId="0" applyNumberFormat="1" applyFont="1" applyFill="1" applyBorder="1" applyAlignment="1" applyProtection="1">
      <alignment horizontal="center"/>
      <protection/>
    </xf>
    <xf numFmtId="0" fontId="0" fillId="0" borderId="1" xfId="0" applyFill="1" applyBorder="1" applyAlignment="1" applyProtection="1">
      <alignment/>
      <protection/>
    </xf>
    <xf numFmtId="164" fontId="0" fillId="0" borderId="0" xfId="0" applyNumberFormat="1" applyAlignment="1" applyProtection="1">
      <alignment/>
      <protection/>
    </xf>
    <xf numFmtId="11" fontId="0" fillId="0" borderId="1" xfId="0" applyNumberFormat="1" applyFont="1" applyFill="1" applyBorder="1" applyAlignment="1" applyProtection="1">
      <alignment horizontal="center"/>
      <protection/>
    </xf>
    <xf numFmtId="0" fontId="3" fillId="0" borderId="0" xfId="0" applyFont="1" applyAlignment="1" applyProtection="1">
      <alignment/>
      <protection hidden="1"/>
    </xf>
    <xf numFmtId="0" fontId="2" fillId="0" borderId="0" xfId="0" applyFont="1" applyAlignment="1" applyProtection="1">
      <alignment/>
      <protection hidden="1"/>
    </xf>
    <xf numFmtId="0" fontId="2" fillId="0" borderId="1" xfId="0" applyFont="1" applyFill="1" applyBorder="1" applyAlignment="1" applyProtection="1">
      <alignment horizontal="center"/>
      <protection hidden="1"/>
    </xf>
    <xf numFmtId="0" fontId="2" fillId="0" borderId="7" xfId="0" applyFont="1" applyFill="1" applyBorder="1" applyAlignment="1" applyProtection="1">
      <alignment/>
      <protection hidden="1"/>
    </xf>
    <xf numFmtId="0" fontId="2" fillId="0" borderId="6" xfId="0" applyFont="1" applyFill="1" applyBorder="1" applyAlignment="1" applyProtection="1">
      <alignment/>
      <protection hidden="1"/>
    </xf>
    <xf numFmtId="0" fontId="2" fillId="0" borderId="1" xfId="0" applyFont="1" applyFill="1" applyBorder="1" applyAlignment="1" applyProtection="1">
      <alignment/>
      <protection hidden="1"/>
    </xf>
    <xf numFmtId="11" fontId="2" fillId="0" borderId="6" xfId="0" applyNumberFormat="1" applyFont="1" applyFill="1" applyBorder="1" applyAlignment="1" applyProtection="1">
      <alignment horizontal="center"/>
      <protection hidden="1" locked="0"/>
    </xf>
    <xf numFmtId="0" fontId="2" fillId="0" borderId="7" xfId="0" applyFont="1" applyFill="1" applyBorder="1" applyAlignment="1" applyProtection="1">
      <alignment horizontal="center"/>
      <protection hidden="1"/>
    </xf>
    <xf numFmtId="2" fontId="2" fillId="0" borderId="6" xfId="0" applyNumberFormat="1" applyFont="1" applyFill="1" applyBorder="1" applyAlignment="1" applyProtection="1">
      <alignment horizontal="center"/>
      <protection hidden="1" locked="0"/>
    </xf>
    <xf numFmtId="2" fontId="2" fillId="0" borderId="6" xfId="0" applyNumberFormat="1" applyFont="1" applyFill="1" applyBorder="1" applyAlignment="1" applyProtection="1">
      <alignment/>
      <protection hidden="1"/>
    </xf>
    <xf numFmtId="11" fontId="2" fillId="0" borderId="1" xfId="0" applyNumberFormat="1" applyFont="1" applyFill="1" applyBorder="1" applyAlignment="1" applyProtection="1">
      <alignment horizontal="center"/>
      <protection hidden="1"/>
    </xf>
    <xf numFmtId="1" fontId="2" fillId="0" borderId="8" xfId="0" applyNumberFormat="1" applyFont="1" applyFill="1" applyBorder="1" applyAlignment="1" applyProtection="1">
      <alignment horizontal="center"/>
      <protection hidden="1" locked="0"/>
    </xf>
    <xf numFmtId="0" fontId="2" fillId="0" borderId="19" xfId="0" applyFont="1" applyFill="1" applyBorder="1" applyAlignment="1" applyProtection="1">
      <alignment/>
      <protection hidden="1"/>
    </xf>
    <xf numFmtId="0" fontId="2" fillId="0" borderId="9" xfId="0" applyFont="1" applyFill="1" applyBorder="1" applyAlignment="1" applyProtection="1">
      <alignment horizontal="center"/>
      <protection hidden="1"/>
    </xf>
    <xf numFmtId="0" fontId="2" fillId="0" borderId="8" xfId="0" applyNumberFormat="1" applyFont="1" applyFill="1" applyBorder="1" applyAlignment="1" applyProtection="1">
      <alignment horizontal="center"/>
      <protection hidden="1"/>
    </xf>
    <xf numFmtId="0" fontId="2" fillId="0" borderId="19" xfId="0" applyNumberFormat="1" applyFont="1" applyFill="1" applyBorder="1" applyAlignment="1" applyProtection="1">
      <alignment horizontal="center"/>
      <protection hidden="1"/>
    </xf>
    <xf numFmtId="0" fontId="2" fillId="0" borderId="9" xfId="0" applyNumberFormat="1" applyFont="1" applyFill="1" applyBorder="1" applyAlignment="1" applyProtection="1">
      <alignment horizontal="center"/>
      <protection hidden="1"/>
    </xf>
    <xf numFmtId="0" fontId="2" fillId="3" borderId="21" xfId="0" applyNumberFormat="1" applyFont="1" applyFill="1" applyBorder="1" applyAlignment="1" applyProtection="1">
      <alignment vertical="center"/>
      <protection hidden="1"/>
    </xf>
    <xf numFmtId="164" fontId="2" fillId="0" borderId="6" xfId="0" applyNumberFormat="1" applyFont="1" applyFill="1" applyBorder="1" applyAlignment="1" applyProtection="1">
      <alignment horizontal="center"/>
      <protection hidden="1"/>
    </xf>
    <xf numFmtId="164" fontId="2" fillId="0" borderId="1" xfId="0" applyNumberFormat="1" applyFont="1" applyFill="1" applyBorder="1" applyAlignment="1" applyProtection="1">
      <alignment horizontal="center"/>
      <protection hidden="1"/>
    </xf>
    <xf numFmtId="164" fontId="2" fillId="0" borderId="7" xfId="0" applyNumberFormat="1" applyFont="1" applyFill="1" applyBorder="1" applyAlignment="1" applyProtection="1">
      <alignment horizontal="center"/>
      <protection hidden="1"/>
    </xf>
    <xf numFmtId="164" fontId="2" fillId="0" borderId="3" xfId="0" applyNumberFormat="1" applyFont="1" applyFill="1" applyBorder="1" applyAlignment="1" applyProtection="1">
      <alignment horizontal="center"/>
      <protection hidden="1"/>
    </xf>
    <xf numFmtId="164" fontId="2" fillId="0" borderId="4" xfId="0" applyNumberFormat="1" applyFont="1" applyFill="1" applyBorder="1" applyAlignment="1" applyProtection="1">
      <alignment horizontal="center"/>
      <protection hidden="1"/>
    </xf>
    <xf numFmtId="164" fontId="2" fillId="0" borderId="5" xfId="0" applyNumberFormat="1" applyFont="1" applyFill="1" applyBorder="1" applyAlignment="1" applyProtection="1">
      <alignment horizontal="center"/>
      <protection hidden="1"/>
    </xf>
    <xf numFmtId="0" fontId="2" fillId="3" borderId="23" xfId="0" applyNumberFormat="1" applyFont="1" applyFill="1" applyBorder="1" applyAlignment="1" applyProtection="1">
      <alignment vertical="center"/>
      <protection hidden="1"/>
    </xf>
    <xf numFmtId="164" fontId="2" fillId="0" borderId="8" xfId="0" applyNumberFormat="1" applyFont="1" applyFill="1" applyBorder="1" applyAlignment="1" applyProtection="1">
      <alignment horizontal="center"/>
      <protection hidden="1"/>
    </xf>
    <xf numFmtId="164" fontId="2" fillId="0" borderId="19" xfId="0" applyNumberFormat="1" applyFont="1" applyFill="1" applyBorder="1" applyAlignment="1" applyProtection="1">
      <alignment horizontal="center"/>
      <protection hidden="1"/>
    </xf>
    <xf numFmtId="164" fontId="2" fillId="0" borderId="9" xfId="0" applyNumberFormat="1" applyFont="1" applyFill="1" applyBorder="1" applyAlignment="1" applyProtection="1">
      <alignment horizontal="center"/>
      <protection hidden="1"/>
    </xf>
    <xf numFmtId="11" fontId="2" fillId="0" borderId="43" xfId="0" applyNumberFormat="1" applyFont="1" applyFill="1" applyBorder="1" applyAlignment="1" applyProtection="1">
      <alignment horizontal="center"/>
      <protection hidden="1"/>
    </xf>
    <xf numFmtId="11" fontId="2" fillId="0" borderId="44" xfId="0" applyNumberFormat="1" applyFont="1" applyFill="1" applyBorder="1" applyAlignment="1" applyProtection="1">
      <alignment horizontal="center"/>
      <protection hidden="1"/>
    </xf>
    <xf numFmtId="11" fontId="2" fillId="0" borderId="45" xfId="0" applyNumberFormat="1" applyFont="1" applyFill="1" applyBorder="1" applyAlignment="1" applyProtection="1">
      <alignment horizontal="center"/>
      <protection hidden="1"/>
    </xf>
    <xf numFmtId="11" fontId="2" fillId="0" borderId="46" xfId="0" applyNumberFormat="1" applyFont="1" applyFill="1" applyBorder="1" applyAlignment="1" applyProtection="1">
      <alignment horizontal="center"/>
      <protection hidden="1"/>
    </xf>
    <xf numFmtId="11" fontId="2" fillId="0" borderId="47" xfId="0" applyNumberFormat="1" applyFont="1" applyFill="1" applyBorder="1" applyAlignment="1" applyProtection="1">
      <alignment horizontal="center"/>
      <protection hidden="1"/>
    </xf>
    <xf numFmtId="9" fontId="2" fillId="5" borderId="43" xfId="19" applyFont="1" applyFill="1" applyBorder="1" applyAlignment="1" applyProtection="1">
      <alignment horizontal="center"/>
      <protection hidden="1"/>
    </xf>
    <xf numFmtId="9" fontId="2" fillId="5" borderId="44" xfId="19" applyFont="1" applyFill="1" applyBorder="1" applyAlignment="1" applyProtection="1">
      <alignment horizontal="center"/>
      <protection hidden="1"/>
    </xf>
    <xf numFmtId="9" fontId="2" fillId="5" borderId="45" xfId="19" applyFont="1" applyFill="1" applyBorder="1" applyAlignment="1" applyProtection="1">
      <alignment horizontal="center"/>
      <protection hidden="1"/>
    </xf>
    <xf numFmtId="11" fontId="2" fillId="5" borderId="48" xfId="0" applyNumberFormat="1" applyFont="1" applyFill="1" applyBorder="1" applyAlignment="1" applyProtection="1">
      <alignment horizontal="center"/>
      <protection hidden="1"/>
    </xf>
    <xf numFmtId="9" fontId="2" fillId="5" borderId="49" xfId="19" applyFont="1" applyFill="1" applyBorder="1" applyAlignment="1" applyProtection="1">
      <alignment horizontal="center"/>
      <protection hidden="1"/>
    </xf>
    <xf numFmtId="11" fontId="2" fillId="5" borderId="6" xfId="0" applyNumberFormat="1" applyFont="1" applyFill="1" applyBorder="1" applyAlignment="1" applyProtection="1">
      <alignment horizontal="center"/>
      <protection hidden="1"/>
    </xf>
    <xf numFmtId="9" fontId="2" fillId="5" borderId="7" xfId="19" applyFont="1" applyFill="1" applyBorder="1" applyAlignment="1" applyProtection="1">
      <alignment horizontal="center"/>
      <protection hidden="1"/>
    </xf>
    <xf numFmtId="11" fontId="2" fillId="5" borderId="8" xfId="0" applyNumberFormat="1" applyFont="1" applyFill="1" applyBorder="1" applyAlignment="1" applyProtection="1">
      <alignment horizontal="center"/>
      <protection hidden="1"/>
    </xf>
    <xf numFmtId="9" fontId="2" fillId="5" borderId="9" xfId="19" applyFont="1" applyFill="1" applyBorder="1" applyAlignment="1" applyProtection="1">
      <alignment horizontal="center"/>
      <protection hidden="1"/>
    </xf>
    <xf numFmtId="0" fontId="2" fillId="0" borderId="0" xfId="0" applyFont="1" applyAlignment="1" applyProtection="1">
      <alignment horizontal="center"/>
      <protection hidden="1"/>
    </xf>
    <xf numFmtId="11" fontId="2" fillId="5" borderId="22" xfId="0" applyNumberFormat="1" applyFont="1" applyFill="1" applyBorder="1" applyAlignment="1" applyProtection="1">
      <alignment horizontal="center"/>
      <protection hidden="1"/>
    </xf>
    <xf numFmtId="0" fontId="2" fillId="0" borderId="3"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21" xfId="0" applyFont="1" applyBorder="1" applyAlignment="1">
      <alignment wrapText="1"/>
    </xf>
    <xf numFmtId="0" fontId="2" fillId="0" borderId="6" xfId="0" applyFont="1" applyFill="1" applyBorder="1" applyAlignment="1" applyProtection="1">
      <alignment horizontal="center" wrapText="1"/>
      <protection hidden="1" locked="0"/>
    </xf>
    <xf numFmtId="0" fontId="2" fillId="0" borderId="1" xfId="0" applyFont="1" applyFill="1" applyBorder="1" applyAlignment="1" applyProtection="1">
      <alignment horizontal="center" wrapText="1"/>
      <protection hidden="1" locked="0"/>
    </xf>
    <xf numFmtId="0" fontId="2" fillId="0" borderId="1" xfId="0" applyFont="1" applyFill="1" applyBorder="1" applyAlignment="1" applyProtection="1">
      <alignment horizontal="center" wrapText="1"/>
      <protection hidden="1"/>
    </xf>
    <xf numFmtId="0" fontId="2" fillId="0" borderId="7" xfId="0" applyFont="1" applyFill="1" applyBorder="1" applyAlignment="1" applyProtection="1">
      <alignment wrapText="1"/>
      <protection hidden="1"/>
    </xf>
    <xf numFmtId="0" fontId="2" fillId="0" borderId="6" xfId="0" applyFont="1" applyFill="1" applyBorder="1" applyAlignment="1" applyProtection="1">
      <alignment wrapText="1"/>
      <protection hidden="1"/>
    </xf>
    <xf numFmtId="0" fontId="2" fillId="0" borderId="1" xfId="0" applyFont="1" applyFill="1" applyBorder="1" applyAlignment="1" applyProtection="1">
      <alignment wrapText="1"/>
      <protection hidden="1"/>
    </xf>
    <xf numFmtId="0" fontId="2" fillId="0" borderId="0" xfId="0" applyFont="1" applyFill="1" applyBorder="1" applyAlignment="1">
      <alignment wrapText="1"/>
    </xf>
    <xf numFmtId="0" fontId="2" fillId="0" borderId="25" xfId="0" applyFont="1" applyBorder="1" applyAlignment="1">
      <alignment wrapText="1"/>
    </xf>
    <xf numFmtId="0" fontId="2" fillId="0" borderId="26" xfId="0" applyFont="1" applyBorder="1" applyAlignment="1">
      <alignment horizontal="center" wrapText="1"/>
    </xf>
    <xf numFmtId="0" fontId="3" fillId="0" borderId="0" xfId="0" applyFont="1" applyAlignment="1" applyProtection="1">
      <alignment/>
      <protection/>
    </xf>
    <xf numFmtId="0" fontId="2" fillId="0" borderId="0" xfId="0" applyFont="1" applyAlignment="1" applyProtection="1">
      <alignment/>
      <protection/>
    </xf>
    <xf numFmtId="0" fontId="0" fillId="0" borderId="1" xfId="0" applyFont="1" applyFill="1" applyBorder="1" applyAlignment="1">
      <alignment/>
    </xf>
    <xf numFmtId="0" fontId="0" fillId="0" borderId="1" xfId="0" applyFont="1" applyFill="1" applyBorder="1" applyAlignment="1">
      <alignment vertical="center"/>
    </xf>
    <xf numFmtId="0" fontId="0" fillId="0" borderId="1" xfId="0" applyFill="1" applyBorder="1" applyAlignment="1">
      <alignment/>
    </xf>
    <xf numFmtId="0" fontId="0" fillId="0" borderId="1" xfId="0" applyFill="1" applyBorder="1" applyAlignment="1">
      <alignment vertical="center"/>
    </xf>
    <xf numFmtId="0" fontId="0" fillId="0" borderId="1" xfId="0" applyFill="1" applyBorder="1" applyAlignment="1">
      <alignment horizontal="left" vertical="center"/>
    </xf>
    <xf numFmtId="0" fontId="0" fillId="0" borderId="1" xfId="0" applyFill="1" applyBorder="1" applyAlignment="1" applyProtection="1">
      <alignment horizontal="center" vertical="center"/>
      <protection/>
    </xf>
    <xf numFmtId="0" fontId="0" fillId="0" borderId="50" xfId="0" applyBorder="1" applyAlignment="1">
      <alignment/>
    </xf>
    <xf numFmtId="0" fontId="4" fillId="0" borderId="2" xfId="0" applyFont="1" applyBorder="1" applyAlignment="1">
      <alignment horizontal="left" wrapText="1"/>
    </xf>
    <xf numFmtId="0" fontId="0" fillId="0" borderId="2" xfId="0" applyBorder="1" applyAlignment="1">
      <alignment/>
    </xf>
    <xf numFmtId="0" fontId="0" fillId="0" borderId="51" xfId="0" applyBorder="1" applyAlignment="1">
      <alignment/>
    </xf>
    <xf numFmtId="0" fontId="0" fillId="0" borderId="0" xfId="0" applyBorder="1" applyAlignment="1">
      <alignment horizontal="center"/>
    </xf>
    <xf numFmtId="0" fontId="0" fillId="0" borderId="0" xfId="0" applyFont="1" applyBorder="1" applyAlignment="1">
      <alignment/>
    </xf>
    <xf numFmtId="9" fontId="0" fillId="0" borderId="0" xfId="19" applyFont="1" applyBorder="1" applyAlignment="1">
      <alignment horizontal="center"/>
    </xf>
    <xf numFmtId="9" fontId="0" fillId="0" borderId="36" xfId="19" applyFont="1" applyBorder="1" applyAlignment="1">
      <alignment horizontal="center"/>
    </xf>
    <xf numFmtId="0" fontId="0" fillId="3" borderId="52" xfId="0" applyNumberFormat="1" applyFill="1" applyBorder="1" applyAlignment="1">
      <alignment/>
    </xf>
    <xf numFmtId="9" fontId="0" fillId="5" borderId="53" xfId="19" applyFill="1" applyBorder="1" applyAlignment="1" applyProtection="1">
      <alignment horizontal="center"/>
      <protection hidden="1"/>
    </xf>
    <xf numFmtId="0" fontId="0" fillId="0" borderId="35" xfId="0" applyNumberFormat="1" applyFill="1" applyBorder="1" applyAlignment="1">
      <alignment/>
    </xf>
    <xf numFmtId="11" fontId="0" fillId="0" borderId="0" xfId="0" applyNumberFormat="1" applyFill="1" applyBorder="1" applyAlignment="1" applyProtection="1">
      <alignment horizontal="center"/>
      <protection hidden="1"/>
    </xf>
    <xf numFmtId="11" fontId="0" fillId="0" borderId="0" xfId="0" applyNumberFormat="1" applyFill="1" applyBorder="1" applyAlignment="1" applyProtection="1">
      <alignment/>
      <protection hidden="1"/>
    </xf>
    <xf numFmtId="0" fontId="0" fillId="0" borderId="36" xfId="0" applyFill="1" applyBorder="1" applyAlignment="1">
      <alignment/>
    </xf>
    <xf numFmtId="0" fontId="0" fillId="3" borderId="37" xfId="0" applyFill="1" applyBorder="1" applyAlignment="1">
      <alignment/>
    </xf>
    <xf numFmtId="0" fontId="0" fillId="0" borderId="39" xfId="0" applyBorder="1" applyAlignment="1">
      <alignment horizontal="center"/>
    </xf>
    <xf numFmtId="11" fontId="0" fillId="5" borderId="39" xfId="0" applyNumberFormat="1" applyFill="1" applyBorder="1" applyAlignment="1" applyProtection="1">
      <alignment horizontal="center"/>
      <protection hidden="1"/>
    </xf>
    <xf numFmtId="168" fontId="1" fillId="2" borderId="0" xfId="0" applyNumberFormat="1" applyFont="1" applyFill="1" applyAlignment="1">
      <alignment/>
    </xf>
    <xf numFmtId="0" fontId="0" fillId="0" borderId="0" xfId="0" applyFill="1" applyAlignment="1">
      <alignment horizontal="left" vertical="top" wrapText="1"/>
    </xf>
    <xf numFmtId="0" fontId="2" fillId="4" borderId="54" xfId="0" applyFont="1" applyFill="1" applyBorder="1" applyAlignment="1" applyProtection="1">
      <alignment horizontal="left"/>
      <protection locked="0"/>
    </xf>
    <xf numFmtId="0" fontId="2" fillId="3" borderId="47" xfId="0" applyFont="1" applyFill="1" applyBorder="1" applyAlignment="1" applyProtection="1">
      <alignment horizontal="left" vertical="top" wrapText="1"/>
      <protection hidden="1"/>
    </xf>
    <xf numFmtId="0" fontId="0" fillId="5" borderId="0" xfId="0" applyFont="1" applyFill="1" applyAlignment="1">
      <alignment horizontal="left" vertical="top" wrapText="1"/>
    </xf>
    <xf numFmtId="0" fontId="0" fillId="10" borderId="0" xfId="0" applyFont="1" applyFill="1" applyAlignment="1">
      <alignment horizontal="left" vertical="top" wrapText="1"/>
    </xf>
    <xf numFmtId="0" fontId="0"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horizontal="left" vertical="top" wrapText="1"/>
    </xf>
    <xf numFmtId="0" fontId="0" fillId="0" borderId="40" xfId="0" applyBorder="1" applyAlignment="1">
      <alignment horizontal="left" vertical="top" wrapText="1"/>
    </xf>
    <xf numFmtId="0" fontId="0" fillId="0" borderId="42" xfId="0" applyBorder="1" applyAlignment="1">
      <alignment horizontal="left" vertical="top" wrapText="1"/>
    </xf>
    <xf numFmtId="0" fontId="0" fillId="0" borderId="41" xfId="0" applyBorder="1" applyAlignment="1">
      <alignment horizontal="left" vertical="top" wrapText="1"/>
    </xf>
    <xf numFmtId="0" fontId="0" fillId="3" borderId="0" xfId="0" applyFont="1" applyFill="1" applyAlignment="1">
      <alignment horizontal="left" vertical="top" wrapText="1"/>
    </xf>
    <xf numFmtId="0" fontId="0" fillId="4" borderId="0" xfId="0" applyFont="1" applyFill="1" applyAlignment="1">
      <alignment horizontal="left" vertical="top" wrapText="1"/>
    </xf>
    <xf numFmtId="0" fontId="2" fillId="3" borderId="16" xfId="0" applyFont="1" applyFill="1" applyBorder="1" applyAlignment="1" applyProtection="1">
      <alignment horizontal="left" vertical="top" wrapText="1"/>
      <protection hidden="1"/>
    </xf>
    <xf numFmtId="0" fontId="2" fillId="3" borderId="17" xfId="0" applyFont="1" applyFill="1" applyBorder="1" applyAlignment="1" applyProtection="1">
      <alignment horizontal="left" vertical="top" wrapText="1"/>
      <protection hidden="1"/>
    </xf>
    <xf numFmtId="0" fontId="2" fillId="3" borderId="18" xfId="0" applyFont="1" applyFill="1" applyBorder="1" applyAlignment="1" applyProtection="1">
      <alignment horizontal="left" vertical="top" wrapText="1"/>
      <protection hidden="1"/>
    </xf>
    <xf numFmtId="0" fontId="2" fillId="3" borderId="55" xfId="0" applyFont="1" applyFill="1" applyBorder="1" applyAlignment="1" applyProtection="1">
      <alignment horizontal="left" vertical="top" wrapText="1"/>
      <protection hidden="1"/>
    </xf>
    <xf numFmtId="0" fontId="2" fillId="3" borderId="0" xfId="0" applyFont="1" applyFill="1" applyBorder="1" applyAlignment="1" applyProtection="1">
      <alignment horizontal="left" vertical="top" wrapText="1"/>
      <protection hidden="1"/>
    </xf>
    <xf numFmtId="0" fontId="2" fillId="3" borderId="31" xfId="0" applyFont="1" applyFill="1" applyBorder="1" applyAlignment="1" applyProtection="1">
      <alignment horizontal="left" vertical="top" wrapText="1"/>
      <protection hidden="1"/>
    </xf>
    <xf numFmtId="0" fontId="2" fillId="3" borderId="10" xfId="0" applyFont="1" applyFill="1" applyBorder="1" applyAlignment="1" applyProtection="1">
      <alignment horizontal="left" vertical="top" wrapText="1"/>
      <protection hidden="1"/>
    </xf>
    <xf numFmtId="0" fontId="2" fillId="3" borderId="11" xfId="0" applyFont="1" applyFill="1" applyBorder="1" applyAlignment="1" applyProtection="1">
      <alignment horizontal="left" vertical="top" wrapText="1"/>
      <protection hidden="1"/>
    </xf>
    <xf numFmtId="0" fontId="2" fillId="3" borderId="12" xfId="0" applyFont="1" applyFill="1" applyBorder="1" applyAlignment="1" applyProtection="1">
      <alignment horizontal="left" vertical="top" wrapText="1"/>
      <protection hidden="1"/>
    </xf>
    <xf numFmtId="0" fontId="2" fillId="3" borderId="54" xfId="0" applyFont="1" applyFill="1" applyBorder="1" applyAlignment="1" applyProtection="1">
      <alignment horizontal="left" vertical="top" wrapText="1"/>
      <protection hidden="1"/>
    </xf>
    <xf numFmtId="0" fontId="2" fillId="3" borderId="34" xfId="0" applyFont="1" applyFill="1" applyBorder="1" applyAlignment="1" applyProtection="1">
      <alignment horizontal="left" vertical="top" wrapText="1"/>
      <protection hidden="1"/>
    </xf>
    <xf numFmtId="0" fontId="2" fillId="4" borderId="34" xfId="0" applyFont="1" applyFill="1" applyBorder="1" applyAlignment="1" applyProtection="1">
      <alignment horizontal="left"/>
      <protection locked="0"/>
    </xf>
    <xf numFmtId="0" fontId="2" fillId="4" borderId="47" xfId="0" applyFont="1" applyFill="1" applyBorder="1" applyAlignment="1" applyProtection="1">
      <alignment horizontal="left"/>
      <protection locked="0"/>
    </xf>
    <xf numFmtId="0" fontId="1" fillId="4" borderId="54" xfId="0" applyFont="1" applyFill="1" applyBorder="1" applyAlignment="1" applyProtection="1">
      <alignment horizontal="left" vertical="top" wrapText="1"/>
      <protection locked="0"/>
    </xf>
    <xf numFmtId="0" fontId="1" fillId="4" borderId="34" xfId="0" applyFont="1" applyFill="1" applyBorder="1" applyAlignment="1" applyProtection="1">
      <alignment horizontal="left" vertical="top" wrapText="1"/>
      <protection locked="0"/>
    </xf>
    <xf numFmtId="0" fontId="1" fillId="4" borderId="47" xfId="0" applyFont="1" applyFill="1" applyBorder="1" applyAlignment="1" applyProtection="1">
      <alignment horizontal="left" vertical="top" wrapText="1"/>
      <protection locked="0"/>
    </xf>
    <xf numFmtId="0" fontId="2" fillId="4" borderId="16" xfId="0" applyFont="1" applyFill="1" applyBorder="1" applyAlignment="1" applyProtection="1">
      <alignment horizontal="left" vertical="top" wrapText="1"/>
      <protection locked="0"/>
    </xf>
    <xf numFmtId="0" fontId="2" fillId="4" borderId="17" xfId="0" applyFont="1" applyFill="1" applyBorder="1" applyAlignment="1" applyProtection="1">
      <alignment horizontal="left" vertical="top" wrapText="1"/>
      <protection locked="0"/>
    </xf>
    <xf numFmtId="0" fontId="2" fillId="4" borderId="18" xfId="0" applyFont="1" applyFill="1" applyBorder="1" applyAlignment="1" applyProtection="1">
      <alignment horizontal="left" vertical="top" wrapText="1"/>
      <protection locked="0"/>
    </xf>
    <xf numFmtId="0" fontId="2" fillId="4" borderId="55"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31" xfId="0" applyFont="1" applyFill="1" applyBorder="1" applyAlignment="1" applyProtection="1">
      <alignment horizontal="left" vertical="top" wrapText="1"/>
      <protection locked="0"/>
    </xf>
    <xf numFmtId="0" fontId="2" fillId="4" borderId="10" xfId="0" applyFont="1" applyFill="1" applyBorder="1" applyAlignment="1" applyProtection="1">
      <alignment horizontal="left" vertical="top" wrapText="1"/>
      <protection locked="0"/>
    </xf>
    <xf numFmtId="0" fontId="2" fillId="4" borderId="11"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4" fillId="0" borderId="0" xfId="0" applyNumberFormat="1" applyFont="1" applyAlignment="1">
      <alignment horizontal="left" vertical="top" wrapText="1"/>
    </xf>
    <xf numFmtId="0" fontId="2" fillId="10" borderId="16" xfId="0" applyFont="1" applyFill="1" applyBorder="1" applyAlignment="1">
      <alignment horizontal="left" vertical="top" wrapText="1"/>
    </xf>
    <xf numFmtId="0" fontId="2" fillId="10" borderId="17" xfId="0" applyFont="1" applyFill="1" applyBorder="1" applyAlignment="1">
      <alignment horizontal="left" vertical="top" wrapText="1"/>
    </xf>
    <xf numFmtId="0" fontId="2" fillId="10" borderId="18" xfId="0" applyFont="1" applyFill="1" applyBorder="1" applyAlignment="1">
      <alignment horizontal="left" vertical="top" wrapText="1"/>
    </xf>
    <xf numFmtId="0" fontId="2" fillId="10" borderId="55" xfId="0" applyFont="1" applyFill="1" applyBorder="1" applyAlignment="1">
      <alignment horizontal="left" vertical="top" wrapText="1"/>
    </xf>
    <xf numFmtId="0" fontId="2" fillId="10" borderId="0" xfId="0" applyFont="1" applyFill="1" applyBorder="1" applyAlignment="1">
      <alignment horizontal="left" vertical="top" wrapText="1"/>
    </xf>
    <xf numFmtId="0" fontId="2" fillId="10" borderId="31" xfId="0" applyFont="1" applyFill="1" applyBorder="1" applyAlignment="1">
      <alignment horizontal="left" vertical="top" wrapText="1"/>
    </xf>
    <xf numFmtId="0" fontId="2" fillId="10" borderId="10" xfId="0" applyFont="1" applyFill="1" applyBorder="1" applyAlignment="1">
      <alignment horizontal="left" vertical="top" wrapText="1"/>
    </xf>
    <xf numFmtId="0" fontId="2" fillId="10" borderId="11" xfId="0" applyFont="1" applyFill="1" applyBorder="1" applyAlignment="1">
      <alignment horizontal="left" vertical="top" wrapText="1"/>
    </xf>
    <xf numFmtId="0" fontId="2" fillId="10" borderId="12" xfId="0" applyFont="1" applyFill="1" applyBorder="1" applyAlignment="1">
      <alignment horizontal="left" vertical="top" wrapText="1"/>
    </xf>
    <xf numFmtId="0" fontId="3" fillId="10" borderId="54" xfId="0" applyFont="1" applyFill="1" applyBorder="1" applyAlignment="1" applyProtection="1">
      <alignment horizontal="left" vertical="center" wrapText="1"/>
      <protection/>
    </xf>
    <xf numFmtId="0" fontId="3" fillId="10" borderId="34" xfId="0" applyFont="1" applyFill="1" applyBorder="1" applyAlignment="1" applyProtection="1">
      <alignment horizontal="left" vertical="center" wrapText="1"/>
      <protection/>
    </xf>
    <xf numFmtId="0" fontId="3" fillId="10" borderId="47" xfId="0" applyFont="1" applyFill="1" applyBorder="1" applyAlignment="1" applyProtection="1">
      <alignment horizontal="left" vertical="center" wrapText="1"/>
      <protection/>
    </xf>
    <xf numFmtId="0" fontId="3" fillId="10" borderId="54" xfId="0" applyFont="1" applyFill="1" applyBorder="1" applyAlignment="1">
      <alignment horizontal="left" wrapText="1"/>
    </xf>
    <xf numFmtId="0" fontId="3" fillId="10" borderId="34" xfId="0" applyFont="1" applyFill="1" applyBorder="1" applyAlignment="1">
      <alignment horizontal="left" wrapText="1"/>
    </xf>
    <xf numFmtId="0" fontId="3" fillId="10" borderId="47" xfId="0" applyFont="1" applyFill="1" applyBorder="1" applyAlignment="1">
      <alignment horizontal="left" wrapText="1"/>
    </xf>
    <xf numFmtId="0" fontId="0" fillId="0" borderId="0" xfId="0" applyFont="1" applyAlignment="1">
      <alignment horizontal="center" vertical="center" wrapText="1"/>
    </xf>
    <xf numFmtId="9" fontId="0" fillId="0" borderId="0" xfId="19" applyFont="1" applyAlignment="1">
      <alignment horizontal="center" vertical="center" wrapText="1"/>
    </xf>
    <xf numFmtId="0" fontId="0" fillId="4" borderId="50" xfId="0" applyFont="1" applyFill="1" applyBorder="1" applyAlignment="1" applyProtection="1">
      <alignment horizontal="left" vertical="top" wrapText="1"/>
      <protection locked="0"/>
    </xf>
    <xf numFmtId="0" fontId="0" fillId="4" borderId="2" xfId="0" applyFont="1" applyFill="1" applyBorder="1" applyAlignment="1" applyProtection="1">
      <alignment horizontal="left" vertical="top" wrapText="1"/>
      <protection locked="0"/>
    </xf>
    <xf numFmtId="0" fontId="0" fillId="4" borderId="51" xfId="0" applyFont="1" applyFill="1" applyBorder="1" applyAlignment="1" applyProtection="1">
      <alignment horizontal="left" vertical="top" wrapText="1"/>
      <protection locked="0"/>
    </xf>
    <xf numFmtId="0" fontId="0" fillId="4" borderId="35" xfId="0" applyFont="1" applyFill="1" applyBorder="1" applyAlignment="1" applyProtection="1">
      <alignment horizontal="left" vertical="top" wrapText="1"/>
      <protection locked="0"/>
    </xf>
    <xf numFmtId="0" fontId="0" fillId="4" borderId="0" xfId="0" applyFont="1" applyFill="1" applyBorder="1" applyAlignment="1" applyProtection="1">
      <alignment horizontal="left" vertical="top" wrapText="1"/>
      <protection locked="0"/>
    </xf>
    <xf numFmtId="0" fontId="0" fillId="4" borderId="36" xfId="0" applyFont="1" applyFill="1" applyBorder="1" applyAlignment="1" applyProtection="1">
      <alignment horizontal="left" vertical="top" wrapText="1"/>
      <protection locked="0"/>
    </xf>
    <xf numFmtId="0" fontId="0" fillId="4" borderId="37"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0" fontId="0" fillId="4" borderId="38" xfId="0" applyFont="1" applyFill="1" applyBorder="1" applyAlignment="1" applyProtection="1">
      <alignment horizontal="left" vertical="top" wrapText="1"/>
      <protection locked="0"/>
    </xf>
    <xf numFmtId="0" fontId="3" fillId="10" borderId="16" xfId="0" applyFont="1" applyFill="1" applyBorder="1" applyAlignment="1">
      <alignment horizontal="left" vertical="center" wrapText="1"/>
    </xf>
    <xf numFmtId="0" fontId="3" fillId="10" borderId="17" xfId="0" applyFont="1" applyFill="1" applyBorder="1" applyAlignment="1">
      <alignment horizontal="left" vertical="center" wrapText="1"/>
    </xf>
    <xf numFmtId="0" fontId="3" fillId="10" borderId="18" xfId="0" applyFont="1" applyFill="1" applyBorder="1" applyAlignment="1">
      <alignment horizontal="left" vertical="center" wrapText="1"/>
    </xf>
    <xf numFmtId="0" fontId="4" fillId="0" borderId="0" xfId="0" applyFont="1" applyAlignment="1">
      <alignment horizontal="left" wrapText="1"/>
    </xf>
    <xf numFmtId="0" fontId="2" fillId="10" borderId="16" xfId="0" applyFont="1" applyFill="1" applyBorder="1" applyAlignment="1">
      <alignment horizontal="left" vertical="center" wrapText="1"/>
    </xf>
    <xf numFmtId="0" fontId="2" fillId="10" borderId="17" xfId="0" applyFont="1" applyFill="1" applyBorder="1" applyAlignment="1">
      <alignment horizontal="left" vertical="center" wrapText="1"/>
    </xf>
    <xf numFmtId="0" fontId="2" fillId="10" borderId="18" xfId="0" applyFont="1" applyFill="1" applyBorder="1" applyAlignment="1">
      <alignment horizontal="left" vertical="center" wrapText="1"/>
    </xf>
    <xf numFmtId="0" fontId="2" fillId="10" borderId="10" xfId="0" applyFont="1" applyFill="1" applyBorder="1" applyAlignment="1">
      <alignment horizontal="left" vertical="center" wrapText="1"/>
    </xf>
    <xf numFmtId="0" fontId="2" fillId="10" borderId="11" xfId="0" applyFont="1" applyFill="1" applyBorder="1" applyAlignment="1">
      <alignment horizontal="left" vertical="center" wrapText="1"/>
    </xf>
    <xf numFmtId="0" fontId="2" fillId="10" borderId="12" xfId="0" applyFont="1" applyFill="1" applyBorder="1" applyAlignment="1">
      <alignment horizontal="left" vertical="center" wrapText="1"/>
    </xf>
    <xf numFmtId="0" fontId="2" fillId="10" borderId="55" xfId="0" applyFont="1" applyFill="1" applyBorder="1" applyAlignment="1">
      <alignment horizontal="left" vertical="center" wrapText="1"/>
    </xf>
    <xf numFmtId="0" fontId="2" fillId="10" borderId="0" xfId="0" applyFont="1" applyFill="1" applyBorder="1" applyAlignment="1">
      <alignment horizontal="left" vertical="center" wrapText="1"/>
    </xf>
    <xf numFmtId="0" fontId="2" fillId="10" borderId="31" xfId="0" applyFont="1" applyFill="1" applyBorder="1" applyAlignment="1">
      <alignment horizontal="left" vertical="center" wrapText="1"/>
    </xf>
    <xf numFmtId="0" fontId="3" fillId="10" borderId="54" xfId="0" applyFont="1" applyFill="1" applyBorder="1" applyAlignment="1">
      <alignment horizontal="left" vertical="center" wrapText="1"/>
    </xf>
    <xf numFmtId="0" fontId="3" fillId="10" borderId="34" xfId="0" applyFont="1" applyFill="1" applyBorder="1" applyAlignment="1">
      <alignment horizontal="left" vertical="center" wrapText="1"/>
    </xf>
    <xf numFmtId="0" fontId="3" fillId="10" borderId="47" xfId="0" applyFont="1" applyFill="1" applyBorder="1" applyAlignment="1">
      <alignment horizontal="left" vertical="center" wrapText="1"/>
    </xf>
    <xf numFmtId="0" fontId="0" fillId="4" borderId="50" xfId="0" applyFont="1" applyFill="1" applyBorder="1" applyAlignment="1" applyProtection="1">
      <alignment horizontal="left" vertical="top"/>
      <protection locked="0"/>
    </xf>
    <xf numFmtId="0" fontId="0" fillId="4" borderId="2" xfId="0" applyFont="1" applyFill="1" applyBorder="1" applyAlignment="1" applyProtection="1">
      <alignment horizontal="left" vertical="top"/>
      <protection locked="0"/>
    </xf>
    <xf numFmtId="0" fontId="0" fillId="4" borderId="51" xfId="0" applyFont="1" applyFill="1" applyBorder="1" applyAlignment="1" applyProtection="1">
      <alignment horizontal="left" vertical="top"/>
      <protection locked="0"/>
    </xf>
    <xf numFmtId="0" fontId="0" fillId="4" borderId="35" xfId="0" applyFont="1" applyFill="1" applyBorder="1" applyAlignment="1" applyProtection="1">
      <alignment horizontal="left" vertical="top"/>
      <protection locked="0"/>
    </xf>
    <xf numFmtId="0" fontId="0" fillId="4" borderId="0" xfId="0" applyFont="1" applyFill="1" applyBorder="1" applyAlignment="1" applyProtection="1">
      <alignment horizontal="left" vertical="top"/>
      <protection locked="0"/>
    </xf>
    <xf numFmtId="0" fontId="0" fillId="4" borderId="36" xfId="0" applyFont="1" applyFill="1" applyBorder="1" applyAlignment="1" applyProtection="1">
      <alignment horizontal="left" vertical="top"/>
      <protection locked="0"/>
    </xf>
    <xf numFmtId="0" fontId="0" fillId="4" borderId="37" xfId="0" applyFont="1" applyFill="1" applyBorder="1" applyAlignment="1" applyProtection="1">
      <alignment horizontal="left" vertical="top"/>
      <protection locked="0"/>
    </xf>
    <xf numFmtId="0" fontId="0" fillId="4" borderId="39" xfId="0" applyFont="1" applyFill="1" applyBorder="1" applyAlignment="1" applyProtection="1">
      <alignment horizontal="left" vertical="top"/>
      <protection locked="0"/>
    </xf>
    <xf numFmtId="0" fontId="0" fillId="4" borderId="38" xfId="0" applyFont="1" applyFill="1" applyBorder="1" applyAlignment="1" applyProtection="1">
      <alignment horizontal="left" vertical="top"/>
      <protection locked="0"/>
    </xf>
    <xf numFmtId="0" fontId="4" fillId="0" borderId="0" xfId="0" applyFont="1" applyAlignment="1">
      <alignment horizontal="left" vertical="top" wrapText="1"/>
    </xf>
    <xf numFmtId="0" fontId="2" fillId="10" borderId="54" xfId="0" applyFont="1" applyFill="1" applyBorder="1" applyAlignment="1">
      <alignment horizontal="left" vertical="center" wrapText="1"/>
    </xf>
    <xf numFmtId="0" fontId="2" fillId="10" borderId="34" xfId="0" applyFont="1" applyFill="1" applyBorder="1" applyAlignment="1">
      <alignment horizontal="left" vertical="center" wrapText="1"/>
    </xf>
    <xf numFmtId="0" fontId="2" fillId="10" borderId="47" xfId="0" applyFont="1" applyFill="1" applyBorder="1" applyAlignment="1">
      <alignment horizontal="left" vertical="center" wrapText="1"/>
    </xf>
    <xf numFmtId="0" fontId="0" fillId="0" borderId="55" xfId="0" applyFill="1" applyBorder="1" applyAlignment="1">
      <alignment horizontal="left" vertical="center" wrapText="1"/>
    </xf>
    <xf numFmtId="0" fontId="0" fillId="0" borderId="0" xfId="0" applyFill="1" applyBorder="1" applyAlignment="1">
      <alignment horizontal="left" vertical="center" wrapText="1"/>
    </xf>
    <xf numFmtId="0" fontId="0" fillId="0" borderId="31"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left" wrapText="1"/>
    </xf>
    <xf numFmtId="0" fontId="4" fillId="0" borderId="2" xfId="0" applyFont="1" applyBorder="1" applyAlignment="1">
      <alignment horizontal="left" vertical="center" wrapText="1"/>
    </xf>
    <xf numFmtId="0" fontId="0" fillId="0" borderId="0" xfId="0" applyBorder="1" applyAlignment="1">
      <alignment horizontal="center" vertical="top" wrapText="1"/>
    </xf>
    <xf numFmtId="9" fontId="0" fillId="0" borderId="0" xfId="19" applyFont="1" applyBorder="1" applyAlignment="1">
      <alignment horizontal="center" vertical="center" wrapText="1"/>
    </xf>
    <xf numFmtId="9" fontId="0" fillId="0" borderId="36" xfId="19" applyFont="1" applyBorder="1" applyAlignment="1">
      <alignment horizontal="center" vertical="center" wrapText="1"/>
    </xf>
    <xf numFmtId="0" fontId="0" fillId="0" borderId="0" xfId="0" applyAlignment="1">
      <alignment horizontal="center" vertical="top" wrapText="1"/>
    </xf>
    <xf numFmtId="0" fontId="4" fillId="0" borderId="0" xfId="0" applyFont="1" applyAlignment="1" applyProtection="1">
      <alignment horizontal="left" vertical="top" wrapText="1"/>
      <protection/>
    </xf>
    <xf numFmtId="0" fontId="0" fillId="0" borderId="0" xfId="0" applyAlignment="1">
      <alignment horizontal="center" vertical="center" wrapText="1"/>
    </xf>
    <xf numFmtId="0" fontId="2" fillId="4" borderId="3" xfId="0" applyFont="1" applyFill="1" applyBorder="1" applyAlignment="1" applyProtection="1">
      <alignment horizontal="center"/>
      <protection locked="0"/>
    </xf>
    <xf numFmtId="0" fontId="2" fillId="4" borderId="4" xfId="0" applyFont="1" applyFill="1" applyBorder="1" applyAlignment="1" applyProtection="1">
      <alignment horizontal="center"/>
      <protection locked="0"/>
    </xf>
    <xf numFmtId="0" fontId="2" fillId="4" borderId="5" xfId="0" applyFont="1" applyFill="1" applyBorder="1" applyAlignment="1" applyProtection="1">
      <alignment horizontal="center"/>
      <protection locked="0"/>
    </xf>
    <xf numFmtId="0" fontId="2" fillId="3" borderId="43" xfId="0" applyFont="1" applyFill="1" applyBorder="1" applyAlignment="1" applyProtection="1">
      <alignment horizontal="left" vertical="top"/>
      <protection hidden="1"/>
    </xf>
    <xf numFmtId="0" fontId="2" fillId="3" borderId="44" xfId="0" applyFont="1" applyFill="1" applyBorder="1" applyAlignment="1" applyProtection="1">
      <alignment horizontal="left" vertical="top"/>
      <protection hidden="1"/>
    </xf>
    <xf numFmtId="0" fontId="2" fillId="3" borderId="45" xfId="0" applyFont="1" applyFill="1" applyBorder="1" applyAlignment="1" applyProtection="1">
      <alignment horizontal="left" vertical="top"/>
      <protection hidden="1"/>
    </xf>
    <xf numFmtId="0" fontId="0" fillId="0" borderId="0" xfId="0" applyAlignment="1">
      <alignment horizontal="left" vertical="top" wrapText="1"/>
    </xf>
  </cellXfs>
  <cellStyles count="6">
    <cellStyle name="Normal" xfId="0"/>
    <cellStyle name="Comma" xfId="15"/>
    <cellStyle name="Comma [0]" xfId="16"/>
    <cellStyle name="Currency" xfId="17"/>
    <cellStyle name="Currency [0]" xfId="18"/>
    <cellStyle name="Percent" xfId="19"/>
  </cellStyles>
  <dxfs count="8">
    <dxf>
      <fill>
        <patternFill>
          <bgColor rgb="FFFFFFFF"/>
        </patternFill>
      </fill>
      <border/>
    </dxf>
    <dxf>
      <border/>
    </dxf>
    <dxf>
      <fill>
        <patternFill>
          <bgColor rgb="FFCCCCFF"/>
        </patternFill>
      </fill>
      <border/>
    </dxf>
    <dxf>
      <fill>
        <patternFill>
          <bgColor rgb="FFCC99FF"/>
        </patternFill>
      </fill>
      <border/>
    </dxf>
    <dxf>
      <font>
        <b val="0"/>
        <i val="0"/>
      </font>
      <fill>
        <patternFill>
          <bgColor rgb="FFCCFFFF"/>
        </patternFill>
      </fill>
      <border/>
    </dxf>
    <dxf>
      <font>
        <b/>
        <i val="0"/>
      </font>
      <fill>
        <patternFill>
          <bgColor rgb="FFCCCCFF"/>
        </patternFill>
      </fill>
      <border/>
    </dxf>
    <dxf>
      <font>
        <b/>
        <i val="0"/>
      </font>
      <fill>
        <patternFill>
          <bgColor rgb="FFFFCC99"/>
        </patternFill>
      </fill>
      <border/>
    </dxf>
    <dxf>
      <font>
        <b/>
        <i val="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showGridLines="0" workbookViewId="0" topLeftCell="A1">
      <selection activeCell="A1" sqref="A1"/>
    </sheetView>
  </sheetViews>
  <sheetFormatPr defaultColWidth="9.140625" defaultRowHeight="12.75"/>
  <sheetData>
    <row r="1" spans="1:7" ht="12.75">
      <c r="A1" s="7" t="s">
        <v>105</v>
      </c>
      <c r="B1" s="7"/>
      <c r="C1" s="7"/>
      <c r="D1" s="7"/>
      <c r="E1" s="7"/>
      <c r="F1" s="7"/>
      <c r="G1" s="3"/>
    </row>
    <row r="2" spans="1:7" ht="12.75">
      <c r="A2" s="7" t="s">
        <v>118</v>
      </c>
      <c r="B2" s="7"/>
      <c r="C2" s="7"/>
      <c r="D2" s="7"/>
      <c r="E2" s="7"/>
      <c r="F2" s="7"/>
      <c r="G2" s="3"/>
    </row>
    <row r="3" spans="1:7" ht="12.75">
      <c r="A3" s="7"/>
      <c r="B3" s="7"/>
      <c r="C3" s="7"/>
      <c r="D3" s="7"/>
      <c r="E3" s="7"/>
      <c r="F3" s="7"/>
      <c r="G3" s="3"/>
    </row>
    <row r="4" spans="1:7" ht="12.75">
      <c r="A4" s="7"/>
      <c r="B4" s="7"/>
      <c r="C4" s="7"/>
      <c r="D4" s="7"/>
      <c r="E4" s="7"/>
      <c r="F4" s="7"/>
      <c r="G4" s="3"/>
    </row>
    <row r="5" spans="1:7" ht="12.75">
      <c r="A5" s="3"/>
      <c r="B5" s="3"/>
      <c r="C5" s="3"/>
      <c r="D5" s="3"/>
      <c r="E5" s="3"/>
      <c r="F5" s="3"/>
      <c r="G5" s="3"/>
    </row>
    <row r="6" spans="1:7" ht="12.75">
      <c r="A6" s="7" t="s">
        <v>30</v>
      </c>
      <c r="B6" s="298">
        <v>1</v>
      </c>
      <c r="C6" s="7"/>
      <c r="D6" s="3"/>
      <c r="E6" s="3"/>
      <c r="F6" s="3"/>
      <c r="G6" s="3"/>
    </row>
    <row r="7" spans="1:7" ht="12.75">
      <c r="A7" s="7"/>
      <c r="B7" s="7"/>
      <c r="C7" s="3"/>
      <c r="D7" s="3"/>
      <c r="E7" s="3"/>
      <c r="F7" s="3"/>
      <c r="G7" s="3"/>
    </row>
    <row r="8" spans="1:7" ht="12.75">
      <c r="A8" s="7" t="s">
        <v>31</v>
      </c>
      <c r="B8" s="11">
        <v>38412</v>
      </c>
      <c r="C8" s="3"/>
      <c r="D8" s="3"/>
      <c r="E8" s="3"/>
      <c r="F8" s="3"/>
      <c r="G8" s="3"/>
    </row>
    <row r="9" spans="1:7" ht="12.75">
      <c r="A9" s="7"/>
      <c r="B9" s="7"/>
      <c r="C9" s="3"/>
      <c r="D9" s="3"/>
      <c r="E9" s="3"/>
      <c r="F9" s="3"/>
      <c r="G9" s="3"/>
    </row>
    <row r="10" spans="1:7" ht="12.75">
      <c r="A10" s="7" t="s">
        <v>32</v>
      </c>
      <c r="B10" s="7" t="s">
        <v>104</v>
      </c>
      <c r="C10" s="3"/>
      <c r="D10" s="3"/>
      <c r="E10" s="3"/>
      <c r="F10" s="3"/>
      <c r="G10" s="3"/>
    </row>
    <row r="11" spans="1:7" ht="12.75">
      <c r="A11" s="3"/>
      <c r="B11" s="3"/>
      <c r="C11" s="3"/>
      <c r="D11" s="3"/>
      <c r="E11" s="3"/>
      <c r="F11" s="3"/>
      <c r="G11" s="3"/>
    </row>
    <row r="12" spans="1:7" ht="12.75">
      <c r="A12" s="3"/>
      <c r="B12" s="3"/>
      <c r="C12" s="3"/>
      <c r="D12" s="3"/>
      <c r="E12" s="3"/>
      <c r="F12" s="3"/>
      <c r="G12" s="3"/>
    </row>
    <row r="13" spans="1:7" ht="12.75">
      <c r="A13" s="3"/>
      <c r="B13" s="3"/>
      <c r="C13" s="3"/>
      <c r="D13" s="3"/>
      <c r="E13" s="3"/>
      <c r="F13" s="3"/>
      <c r="G13" s="3"/>
    </row>
    <row r="14" spans="1:7" ht="12.75">
      <c r="A14" s="3"/>
      <c r="B14" s="3"/>
      <c r="C14" s="3"/>
      <c r="D14" s="3"/>
      <c r="E14" s="3"/>
      <c r="F14" s="3"/>
      <c r="G14" s="3"/>
    </row>
    <row r="15" spans="1:7" ht="12.75">
      <c r="A15" s="3"/>
      <c r="B15" s="3"/>
      <c r="C15" s="3"/>
      <c r="D15" s="3"/>
      <c r="E15" s="3"/>
      <c r="F15" s="3"/>
      <c r="G15" s="3"/>
    </row>
    <row r="16" spans="1:7" ht="12.75">
      <c r="A16" s="3"/>
      <c r="B16" s="3"/>
      <c r="C16" s="3"/>
      <c r="D16" s="3"/>
      <c r="E16" s="3"/>
      <c r="F16" s="3"/>
      <c r="G16" s="3"/>
    </row>
    <row r="17" spans="1:7" ht="12.75">
      <c r="A17" s="3"/>
      <c r="B17" s="3"/>
      <c r="C17" s="3"/>
      <c r="D17" s="3"/>
      <c r="E17" s="3"/>
      <c r="F17" s="3"/>
      <c r="G17" s="3"/>
    </row>
    <row r="18" spans="1:7" ht="12.75">
      <c r="A18" s="3"/>
      <c r="B18" s="3"/>
      <c r="C18" s="3"/>
      <c r="D18" s="3"/>
      <c r="E18" s="3"/>
      <c r="F18" s="3"/>
      <c r="G18" s="3"/>
    </row>
    <row r="19" spans="1:7" ht="12.75">
      <c r="A19" s="3"/>
      <c r="B19" s="3"/>
      <c r="C19" s="3"/>
      <c r="D19" s="3"/>
      <c r="E19" s="3"/>
      <c r="F19" s="3"/>
      <c r="G19" s="3"/>
    </row>
    <row r="20" spans="1:7" ht="12.75">
      <c r="A20" s="3"/>
      <c r="B20" s="3"/>
      <c r="C20" s="3"/>
      <c r="D20" s="3"/>
      <c r="E20" s="3"/>
      <c r="F20" s="3"/>
      <c r="G20" s="3"/>
    </row>
    <row r="21" spans="1:7" ht="12.75">
      <c r="A21" s="3"/>
      <c r="B21" s="3"/>
      <c r="C21" s="3"/>
      <c r="D21" s="3"/>
      <c r="E21" s="3"/>
      <c r="F21" s="3"/>
      <c r="G21" s="3"/>
    </row>
  </sheetData>
  <sheetProtection password="D841" sheet="1" objects="1" scenarios="1"/>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48"/>
  <sheetViews>
    <sheetView showGridLines="0" workbookViewId="0" topLeftCell="B1">
      <selection activeCell="C10" sqref="C10"/>
    </sheetView>
  </sheetViews>
  <sheetFormatPr defaultColWidth="9.140625" defaultRowHeight="12.75" customHeight="1"/>
  <cols>
    <col min="1" max="1" width="24.00390625" style="87" hidden="1" customWidth="1"/>
    <col min="2" max="2" width="22.7109375" style="0" customWidth="1"/>
    <col min="3" max="3" width="16.7109375" style="0" customWidth="1"/>
    <col min="4" max="4" width="2.7109375" style="0" customWidth="1"/>
    <col min="5" max="6" width="17.7109375" style="0" customWidth="1"/>
    <col min="7" max="7" width="11.57421875" style="31" customWidth="1"/>
    <col min="8" max="8" width="2.7109375" style="95" customWidth="1"/>
    <col min="9" max="9" width="14.7109375" style="0" customWidth="1"/>
    <col min="10" max="10" width="18.57421875" style="0" customWidth="1"/>
    <col min="11" max="11" width="23.7109375" style="0" customWidth="1"/>
  </cols>
  <sheetData>
    <row r="1" spans="2:10" ht="36.75" customHeight="1">
      <c r="B1" s="389" t="s">
        <v>159</v>
      </c>
      <c r="C1" s="389"/>
      <c r="D1" s="98"/>
      <c r="E1" s="389" t="s">
        <v>160</v>
      </c>
      <c r="F1" s="389"/>
      <c r="G1" s="389"/>
      <c r="H1" s="139"/>
      <c r="I1" s="5"/>
      <c r="J1" s="2"/>
    </row>
    <row r="2" spans="5:8" ht="12.75" customHeight="1">
      <c r="E2" s="31"/>
      <c r="G2"/>
      <c r="H2" s="32"/>
    </row>
    <row r="3" spans="3:11" ht="12.75" customHeight="1">
      <c r="C3" s="15" t="s">
        <v>28</v>
      </c>
      <c r="E3" s="87" t="s">
        <v>314</v>
      </c>
      <c r="F3" s="87"/>
      <c r="G3" s="95"/>
      <c r="K3" s="13"/>
    </row>
    <row r="4" spans="2:9" ht="12.75" customHeight="1" thickBot="1">
      <c r="B4" s="277" t="s">
        <v>27</v>
      </c>
      <c r="C4" s="43"/>
      <c r="D4" s="21"/>
      <c r="E4" s="355"/>
      <c r="F4" s="356"/>
      <c r="G4" s="357"/>
      <c r="H4" s="140"/>
      <c r="I4" s="21"/>
    </row>
    <row r="5" spans="2:11" ht="25.5" customHeight="1" thickBot="1">
      <c r="B5" s="279" t="s">
        <v>132</v>
      </c>
      <c r="C5" s="83"/>
      <c r="D5" s="16"/>
      <c r="E5" s="358"/>
      <c r="F5" s="359"/>
      <c r="G5" s="360"/>
      <c r="H5" s="140"/>
      <c r="I5" s="377" t="s">
        <v>131</v>
      </c>
      <c r="J5" s="378"/>
      <c r="K5" s="379"/>
    </row>
    <row r="6" spans="2:11" ht="36" customHeight="1" thickBot="1">
      <c r="B6" s="6"/>
      <c r="C6" s="6"/>
      <c r="D6" s="21"/>
      <c r="E6" s="361"/>
      <c r="F6" s="362"/>
      <c r="G6" s="363"/>
      <c r="H6" s="140"/>
      <c r="I6" s="390" t="s">
        <v>103</v>
      </c>
      <c r="J6" s="391"/>
      <c r="K6" s="392"/>
    </row>
    <row r="7" spans="2:9" ht="12.75" customHeight="1">
      <c r="B7" s="6"/>
      <c r="C7" s="6"/>
      <c r="D7" s="21"/>
      <c r="E7" s="353" t="s">
        <v>122</v>
      </c>
      <c r="F7" s="353" t="s">
        <v>121</v>
      </c>
      <c r="G7" s="354" t="s">
        <v>206</v>
      </c>
      <c r="H7" s="144"/>
      <c r="I7" s="21"/>
    </row>
    <row r="8" spans="2:9" ht="12.75" customHeight="1">
      <c r="B8" s="6"/>
      <c r="C8" s="6"/>
      <c r="D8" s="21"/>
      <c r="E8" s="353" t="s">
        <v>119</v>
      </c>
      <c r="F8" s="353"/>
      <c r="G8" s="354"/>
      <c r="H8" s="141"/>
      <c r="I8" s="21"/>
    </row>
    <row r="9" spans="3:8" ht="12.75" customHeight="1">
      <c r="C9" s="86" t="s">
        <v>129</v>
      </c>
      <c r="D9" s="87"/>
      <c r="E9" s="15" t="s">
        <v>130</v>
      </c>
      <c r="F9" s="15" t="s">
        <v>126</v>
      </c>
      <c r="G9" s="134" t="s">
        <v>193</v>
      </c>
      <c r="H9" s="142"/>
    </row>
    <row r="10" spans="1:8" ht="12.75" customHeight="1">
      <c r="A10" s="87">
        <f>IF(E10="","",B10&amp;" = "&amp;TEXT(E10,"0.00E+00")&amp;" Bq/g;   ")</f>
      </c>
      <c r="B10" s="120" t="str">
        <f>'Dose co intskin- ref only '!A11</f>
        <v>H-3 (OBT)</v>
      </c>
      <c r="C10" s="109">
        <f>IF($C$4="","",IF(HLOOKUP($C$4,Ingestion,ROW('Dose co intskin- ref only '!$A5),FALSE)="No Data","No Dose Data",IF($C$4="Offspring",IF(HLOOKUP($C$4,Ingestion,ROW('Dose co intskin- ref only '!$A5),FALSE)&lt;HLOOKUP("Adult",Ingestion,ROW('Dose co intskin- ref only '!$A5),FALSE),"&lt; Adult",HLOOKUP($C$4,Ingestion,ROW('Dose co intskin- ref only '!$A5),FALSE)*$C$5*1000),IF($C$4="Offspring worker",IF(HLOOKUP($C$4,Ingestion,ROW('Dose co intskin- ref only '!$A5),FALSE)&lt;HLOOKUP("Adult worker",Ingestion,ROW('Dose co intskin- ref only '!$A5),FALSE),"&lt; Adult worker",HLOOKUP($C$4,Ingestion,ROW('Dose co intskin- ref only '!$A5),FALSE)*$C$5*1000),HLOOKUP($C$4,Ingestion,ROW('Dose co intskin- ref only '!$A5),FALSE)*$C$5*1000))))</f>
      </c>
      <c r="D10" s="124"/>
      <c r="E10" s="122"/>
      <c r="F10" s="110">
        <f>IF(E10="","",IF(C10="no dose data","No Dose Data",IF(C10="&lt; Adult","&lt; Adult",IF(C10="&lt; Adult Worker","&lt; Adult Worker",IF(SUM(C10)=0,"",C10*E10)))))</f>
      </c>
      <c r="G10" s="133">
        <f>IF(SUM(F10)=0,"",F10/F$48)</f>
      </c>
      <c r="H10" s="143"/>
    </row>
    <row r="11" spans="1:8" ht="12.75" customHeight="1">
      <c r="A11" s="87">
        <f aca="true" t="shared" si="0" ref="A11:A46">IF(E11="","",B11&amp;" = "&amp;TEXT(E11,"0.00E+00")&amp;" Bq/g;   ")</f>
      </c>
      <c r="B11" s="120" t="str">
        <f>'Dose co intskin- ref only '!A12</f>
        <v>H-3 (H2O)</v>
      </c>
      <c r="C11" s="109">
        <f>IF($C$4="","",IF(HLOOKUP($C$4,Ingestion,ROW('Dose co intskin- ref only '!$A6),FALSE)="No Data","No Dose Data",IF($C$4="Offspring",IF(HLOOKUP($C$4,Ingestion,ROW('Dose co intskin- ref only '!$A6),FALSE)&lt;HLOOKUP("Adult",Ingestion,ROW('Dose co intskin- ref only '!$A6),FALSE),"&lt; Adult",HLOOKUP($C$4,Ingestion,ROW('Dose co intskin- ref only '!$A6),FALSE)*$C$5*1000),IF($C$4="Offspring worker",IF(HLOOKUP($C$4,Ingestion,ROW('Dose co intskin- ref only '!$A6),FALSE)&lt;HLOOKUP("Adult worker",Ingestion,ROW('Dose co intskin- ref only '!$A6),FALSE),"&lt; Adult worker",HLOOKUP($C$4,Ingestion,ROW('Dose co intskin- ref only '!$A6),FALSE)*$C$5*1000),HLOOKUP($C$4,Ingestion,ROW('Dose co intskin- ref only '!$A6),FALSE)*$C$5*1000))))</f>
      </c>
      <c r="D11" s="124"/>
      <c r="E11" s="122"/>
      <c r="F11" s="110">
        <f aca="true" t="shared" si="1" ref="F11:F46">IF(E11="","",IF(C11="no dose data","No Dose Data",IF(C11="&lt; Adult","&lt; Adult",IF(C11="&lt; Adult Worker","&lt; Adult Worker",IF(SUM(C11)=0,"",C11*E11)))))</f>
      </c>
      <c r="G11" s="133">
        <f aca="true" t="shared" si="2" ref="G11:G46">IF(SUM(F11)=0,"",F11/F$48)</f>
      </c>
      <c r="H11" s="143"/>
    </row>
    <row r="12" spans="1:8" ht="12.75" customHeight="1">
      <c r="A12" s="87">
        <f t="shared" si="0"/>
      </c>
      <c r="B12" s="120" t="str">
        <f>'Dose co intskin- ref only '!A13</f>
        <v>C-14</v>
      </c>
      <c r="C12" s="109">
        <f>IF($C$4="","",IF(HLOOKUP($C$4,Ingestion,ROW('Dose co intskin- ref only '!$A7),FALSE)="No Data","No Dose Data",IF($C$4="Offspring",IF(HLOOKUP($C$4,Ingestion,ROW('Dose co intskin- ref only '!$A7),FALSE)&lt;HLOOKUP("Adult",Ingestion,ROW('Dose co intskin- ref only '!$A7),FALSE),"&lt; Adult",HLOOKUP($C$4,Ingestion,ROW('Dose co intskin- ref only '!$A7),FALSE)*$C$5*1000),IF($C$4="Offspring worker",IF(HLOOKUP($C$4,Ingestion,ROW('Dose co intskin- ref only '!$A7),FALSE)&lt;HLOOKUP("Adult worker",Ingestion,ROW('Dose co intskin- ref only '!$A7),FALSE),"&lt; Adult worker",HLOOKUP($C$4,Ingestion,ROW('Dose co intskin- ref only '!$A7),FALSE)*$C$5*1000),HLOOKUP($C$4,Ingestion,ROW('Dose co intskin- ref only '!$A7),FALSE)*$C$5*1000))))</f>
      </c>
      <c r="D12" s="124"/>
      <c r="E12" s="122"/>
      <c r="F12" s="110">
        <f t="shared" si="1"/>
      </c>
      <c r="G12" s="133">
        <f t="shared" si="2"/>
      </c>
      <c r="H12" s="143"/>
    </row>
    <row r="13" spans="1:8" ht="12.75" customHeight="1">
      <c r="A13" s="87">
        <f t="shared" si="0"/>
      </c>
      <c r="B13" s="120" t="str">
        <f>'Dose co intskin- ref only '!A14</f>
        <v>Cl-36</v>
      </c>
      <c r="C13" s="109">
        <f>IF($C$4="","",IF(HLOOKUP($C$4,Ingestion,ROW('Dose co intskin- ref only '!$A8),FALSE)="No Data","No Dose Data",IF($C$4="Offspring",IF(HLOOKUP($C$4,Ingestion,ROW('Dose co intskin- ref only '!$A8),FALSE)&lt;HLOOKUP("Adult",Ingestion,ROW('Dose co intskin- ref only '!$A8),FALSE),"&lt; Adult",HLOOKUP($C$4,Ingestion,ROW('Dose co intskin- ref only '!$A8),FALSE)*$C$5*1000),IF($C$4="Offspring worker",IF(HLOOKUP($C$4,Ingestion,ROW('Dose co intskin- ref only '!$A8),FALSE)&lt;HLOOKUP("Adult worker",Ingestion,ROW('Dose co intskin- ref only '!$A8),FALSE),"&lt; Adult worker",HLOOKUP($C$4,Ingestion,ROW('Dose co intskin- ref only '!$A8),FALSE)*$C$5*1000),HLOOKUP($C$4,Ingestion,ROW('Dose co intskin- ref only '!$A8),FALSE)*$C$5*1000))))</f>
      </c>
      <c r="D13" s="125"/>
      <c r="E13" s="122"/>
      <c r="F13" s="110">
        <f t="shared" si="1"/>
      </c>
      <c r="G13" s="133">
        <f t="shared" si="2"/>
      </c>
      <c r="H13" s="143"/>
    </row>
    <row r="14" spans="1:8" ht="12.75" customHeight="1">
      <c r="A14" s="87">
        <f t="shared" si="0"/>
      </c>
      <c r="B14" s="120" t="str">
        <f>'Dose co intskin- ref only '!A15</f>
        <v>K-40</v>
      </c>
      <c r="C14" s="109">
        <f>IF($C$4="","",IF(HLOOKUP($C$4,Ingestion,ROW('Dose co intskin- ref only '!$A9),FALSE)="No Data","No Dose Data",IF($C$4="Offspring",IF(HLOOKUP($C$4,Ingestion,ROW('Dose co intskin- ref only '!$A9),FALSE)&lt;HLOOKUP("Adult",Ingestion,ROW('Dose co intskin- ref only '!$A9),FALSE),"&lt; Adult",HLOOKUP($C$4,Ingestion,ROW('Dose co intskin- ref only '!$A9),FALSE)*$C$5*1000),IF($C$4="Offspring worker",IF(HLOOKUP($C$4,Ingestion,ROW('Dose co intskin- ref only '!$A9),FALSE)&lt;HLOOKUP("Adult worker",Ingestion,ROW('Dose co intskin- ref only '!$A9),FALSE),"&lt; Adult worker",HLOOKUP($C$4,Ingestion,ROW('Dose co intskin- ref only '!$A9),FALSE)*$C$5*1000),HLOOKUP($C$4,Ingestion,ROW('Dose co intskin- ref only '!$A9),FALSE)*$C$5*1000))))</f>
      </c>
      <c r="D14" s="124"/>
      <c r="E14" s="122"/>
      <c r="F14" s="110">
        <f t="shared" si="1"/>
      </c>
      <c r="G14" s="133">
        <f t="shared" si="2"/>
      </c>
      <c r="H14" s="143"/>
    </row>
    <row r="15" spans="1:8" ht="12.75" customHeight="1">
      <c r="A15" s="87">
        <f t="shared" si="0"/>
      </c>
      <c r="B15" s="120" t="str">
        <f>'Dose co intskin- ref only '!A16</f>
        <v>Co-60</v>
      </c>
      <c r="C15" s="109">
        <f>IF($C$4="","",IF(HLOOKUP($C$4,Ingestion,ROW('Dose co intskin- ref only '!$A10),FALSE)="No Data","No Dose Data",IF($C$4="Offspring",IF(HLOOKUP($C$4,Ingestion,ROW('Dose co intskin- ref only '!$A10),FALSE)&lt;HLOOKUP("Adult",Ingestion,ROW('Dose co intskin- ref only '!$A10),FALSE),"&lt; Adult",HLOOKUP($C$4,Ingestion,ROW('Dose co intskin- ref only '!$A10),FALSE)*$C$5*1000),IF($C$4="Offspring worker",IF(HLOOKUP($C$4,Ingestion,ROW('Dose co intskin- ref only '!$A10),FALSE)&lt;HLOOKUP("Adult worker",Ingestion,ROW('Dose co intskin- ref only '!$A10),FALSE),"&lt; Adult worker",HLOOKUP($C$4,Ingestion,ROW('Dose co intskin- ref only '!$A10),FALSE)*$C$5*1000),HLOOKUP($C$4,Ingestion,ROW('Dose co intskin- ref only '!$A10),FALSE)*$C$5*1000))))</f>
      </c>
      <c r="D15" s="124"/>
      <c r="E15" s="122"/>
      <c r="F15" s="110">
        <f t="shared" si="1"/>
      </c>
      <c r="G15" s="133">
        <f t="shared" si="2"/>
      </c>
      <c r="H15" s="143"/>
    </row>
    <row r="16" spans="1:8" ht="12.75" customHeight="1">
      <c r="A16" s="87">
        <f t="shared" si="0"/>
      </c>
      <c r="B16" s="120" t="str">
        <f>'Dose co intskin- ref only '!A17</f>
        <v>Sr+90</v>
      </c>
      <c r="C16" s="109">
        <f>IF($C$4="","",IF(HLOOKUP($C$4,Ingestion,ROW('Dose co intskin- ref only '!$A11),FALSE)="No Data","No Dose Data",IF($C$4="Offspring",IF(HLOOKUP($C$4,Ingestion,ROW('Dose co intskin- ref only '!$A11),FALSE)&lt;HLOOKUP("Adult",Ingestion,ROW('Dose co intskin- ref only '!$A11),FALSE),"&lt; Adult",HLOOKUP($C$4,Ingestion,ROW('Dose co intskin- ref only '!$A11),FALSE)*$C$5*1000),IF($C$4="Offspring worker",IF(HLOOKUP($C$4,Ingestion,ROW('Dose co intskin- ref only '!$A11),FALSE)&lt;HLOOKUP("Adult worker",Ingestion,ROW('Dose co intskin- ref only '!$A11),FALSE),"&lt; Adult worker",HLOOKUP($C$4,Ingestion,ROW('Dose co intskin- ref only '!$A11),FALSE)*$C$5*1000),HLOOKUP($C$4,Ingestion,ROW('Dose co intskin- ref only '!$A11),FALSE)*$C$5*1000))))</f>
      </c>
      <c r="D16" s="121"/>
      <c r="E16" s="122"/>
      <c r="F16" s="110">
        <f t="shared" si="1"/>
      </c>
      <c r="G16" s="133">
        <f t="shared" si="2"/>
      </c>
      <c r="H16" s="143"/>
    </row>
    <row r="17" spans="1:8" ht="12.75" customHeight="1">
      <c r="A17" s="87">
        <f t="shared" si="0"/>
      </c>
      <c r="B17" s="120" t="str">
        <f>'Dose co intskin- ref only '!A18</f>
        <v>Tc-99</v>
      </c>
      <c r="C17" s="109">
        <f>IF($C$4="","",IF(HLOOKUP($C$4,Ingestion,ROW('Dose co intskin- ref only '!$A12),FALSE)="No Data","No Dose Data",IF($C$4="Offspring",IF(HLOOKUP($C$4,Ingestion,ROW('Dose co intskin- ref only '!$A12),FALSE)&lt;HLOOKUP("Adult",Ingestion,ROW('Dose co intskin- ref only '!$A12),FALSE),"&lt; Adult",HLOOKUP($C$4,Ingestion,ROW('Dose co intskin- ref only '!$A12),FALSE)*$C$5*1000),IF($C$4="Offspring worker",IF(HLOOKUP($C$4,Ingestion,ROW('Dose co intskin- ref only '!$A12),FALSE)&lt;HLOOKUP("Adult worker",Ingestion,ROW('Dose co intskin- ref only '!$A12),FALSE),"&lt; Adult worker",HLOOKUP($C$4,Ingestion,ROW('Dose co intskin- ref only '!$A12),FALSE)*$C$5*1000),HLOOKUP($C$4,Ingestion,ROW('Dose co intskin- ref only '!$A12),FALSE)*$C$5*1000))))</f>
      </c>
      <c r="D17" s="121"/>
      <c r="E17" s="122"/>
      <c r="F17" s="110">
        <f t="shared" si="1"/>
      </c>
      <c r="G17" s="133">
        <f t="shared" si="2"/>
      </c>
      <c r="H17" s="143"/>
    </row>
    <row r="18" spans="1:11" ht="12.75" customHeight="1">
      <c r="A18" s="87">
        <f t="shared" si="0"/>
      </c>
      <c r="B18" s="120" t="str">
        <f>'Dose co intskin- ref only '!A19</f>
        <v>Ru+106</v>
      </c>
      <c r="C18" s="109">
        <f>IF($C$4="","",IF(HLOOKUP($C$4,Ingestion,ROW('Dose co intskin- ref only '!$A13),FALSE)="No Data","No Dose Data",IF($C$4="Offspring",IF(HLOOKUP($C$4,Ingestion,ROW('Dose co intskin- ref only '!$A13),FALSE)&lt;HLOOKUP("Adult",Ingestion,ROW('Dose co intskin- ref only '!$A13),FALSE),"&lt; Adult",HLOOKUP($C$4,Ingestion,ROW('Dose co intskin- ref only '!$A13),FALSE)*$C$5*1000),IF($C$4="Offspring worker",IF(HLOOKUP($C$4,Ingestion,ROW('Dose co intskin- ref only '!$A13),FALSE)&lt;HLOOKUP("Adult worker",Ingestion,ROW('Dose co intskin- ref only '!$A13),FALSE),"&lt; Adult worker",HLOOKUP($C$4,Ingestion,ROW('Dose co intskin- ref only '!$A13),FALSE)*$C$5*1000),HLOOKUP($C$4,Ingestion,ROW('Dose co intskin- ref only '!$A13),FALSE)*$C$5*1000))))</f>
      </c>
      <c r="D18" s="121"/>
      <c r="E18" s="122"/>
      <c r="F18" s="110">
        <f t="shared" si="1"/>
      </c>
      <c r="G18" s="133">
        <f t="shared" si="2"/>
      </c>
      <c r="H18" s="143"/>
      <c r="K18" s="6"/>
    </row>
    <row r="19" spans="1:11" ht="12.75" customHeight="1">
      <c r="A19" s="87">
        <f t="shared" si="0"/>
      </c>
      <c r="B19" s="120" t="str">
        <f>'Dose co intskin- ref only '!A20</f>
        <v>Sn+126</v>
      </c>
      <c r="C19" s="109">
        <f>IF($C$4="","",IF(HLOOKUP($C$4,Ingestion,ROW('Dose co intskin- ref only '!$A14),FALSE)="No Data","No Dose Data",IF($C$4="Offspring",IF(HLOOKUP($C$4,Ingestion,ROW('Dose co intskin- ref only '!$A14),FALSE)&lt;HLOOKUP("Adult",Ingestion,ROW('Dose co intskin- ref only '!$A14),FALSE),"&lt; Adult",HLOOKUP($C$4,Ingestion,ROW('Dose co intskin- ref only '!$A14),FALSE)*$C$5*1000),IF($C$4="Offspring worker",IF(HLOOKUP($C$4,Ingestion,ROW('Dose co intskin- ref only '!$A14),FALSE)&lt;HLOOKUP("Adult worker",Ingestion,ROW('Dose co intskin- ref only '!$A14),FALSE),"&lt; Adult worker",HLOOKUP($C$4,Ingestion,ROW('Dose co intskin- ref only '!$A14),FALSE)*$C$5*1000),HLOOKUP($C$4,Ingestion,ROW('Dose co intskin- ref only '!$A14),FALSE)*$C$5*1000))))</f>
      </c>
      <c r="D19" s="121"/>
      <c r="E19" s="122"/>
      <c r="F19" s="110">
        <f t="shared" si="1"/>
      </c>
      <c r="G19" s="133">
        <f t="shared" si="2"/>
      </c>
      <c r="H19" s="143"/>
      <c r="K19" s="18"/>
    </row>
    <row r="20" spans="1:11" ht="12.75" customHeight="1">
      <c r="A20" s="87">
        <f t="shared" si="0"/>
      </c>
      <c r="B20" s="120" t="str">
        <f>'Dose co intskin- ref only '!A21</f>
        <v>I-129</v>
      </c>
      <c r="C20" s="109">
        <f>IF($C$4="","",IF(HLOOKUP($C$4,Ingestion,ROW('Dose co intskin- ref only '!$A15),FALSE)="No Data","No Dose Data",IF($C$4="Offspring",IF(HLOOKUP($C$4,Ingestion,ROW('Dose co intskin- ref only '!$A15),FALSE)&lt;HLOOKUP("Adult",Ingestion,ROW('Dose co intskin- ref only '!$A15),FALSE),"&lt; Adult",HLOOKUP($C$4,Ingestion,ROW('Dose co intskin- ref only '!$A15),FALSE)*$C$5*1000),IF($C$4="Offspring worker",IF(HLOOKUP($C$4,Ingestion,ROW('Dose co intskin- ref only '!$A15),FALSE)&lt;HLOOKUP("Adult worker",Ingestion,ROW('Dose co intskin- ref only '!$A15),FALSE),"&lt; Adult worker",HLOOKUP($C$4,Ingestion,ROW('Dose co intskin- ref only '!$A15),FALSE)*$C$5*1000),HLOOKUP($C$4,Ingestion,ROW('Dose co intskin- ref only '!$A15),FALSE)*$C$5*1000))))</f>
      </c>
      <c r="D20" s="121"/>
      <c r="E20" s="122"/>
      <c r="F20" s="110">
        <f t="shared" si="1"/>
      </c>
      <c r="G20" s="133">
        <f t="shared" si="2"/>
      </c>
      <c r="H20" s="143"/>
      <c r="K20" s="20"/>
    </row>
    <row r="21" spans="1:8" ht="12.75" customHeight="1">
      <c r="A21" s="87">
        <f t="shared" si="0"/>
      </c>
      <c r="B21" s="120" t="str">
        <f>'Dose co intskin- ref only '!A22</f>
        <v>Cs-134</v>
      </c>
      <c r="C21" s="109">
        <f>IF($C$4="","",IF(HLOOKUP($C$4,Ingestion,ROW('Dose co intskin- ref only '!$A16),FALSE)="No Data","No Dose Data",IF($C$4="Offspring",IF(HLOOKUP($C$4,Ingestion,ROW('Dose co intskin- ref only '!$A16),FALSE)&lt;HLOOKUP("Adult",Ingestion,ROW('Dose co intskin- ref only '!$A16),FALSE),"&lt; Adult",HLOOKUP($C$4,Ingestion,ROW('Dose co intskin- ref only '!$A16),FALSE)*$C$5*1000),IF($C$4="Offspring worker",IF(HLOOKUP($C$4,Ingestion,ROW('Dose co intskin- ref only '!$A16),FALSE)&lt;HLOOKUP("Adult worker",Ingestion,ROW('Dose co intskin- ref only '!$A16),FALSE),"&lt; Adult worker",HLOOKUP($C$4,Ingestion,ROW('Dose co intskin- ref only '!$A16),FALSE)*$C$5*1000),HLOOKUP($C$4,Ingestion,ROW('Dose co intskin- ref only '!$A16),FALSE)*$C$5*1000))))</f>
      </c>
      <c r="D21" s="121"/>
      <c r="E21" s="122"/>
      <c r="F21" s="110">
        <f t="shared" si="1"/>
      </c>
      <c r="G21" s="133">
        <f t="shared" si="2"/>
      </c>
      <c r="H21" s="143"/>
    </row>
    <row r="22" spans="1:8" ht="12.75" customHeight="1">
      <c r="A22" s="87">
        <f t="shared" si="0"/>
      </c>
      <c r="B22" s="120" t="str">
        <f>'Dose co intskin- ref only '!A23</f>
        <v>Cs+137</v>
      </c>
      <c r="C22" s="109">
        <f>IF($C$4="","",IF(HLOOKUP($C$4,Ingestion,ROW('Dose co intskin- ref only '!$A17),FALSE)="No Data","No Dose Data",IF($C$4="Offspring",IF(HLOOKUP($C$4,Ingestion,ROW('Dose co intskin- ref only '!$A17),FALSE)&lt;HLOOKUP("Adult",Ingestion,ROW('Dose co intskin- ref only '!$A17),FALSE),"&lt; Adult",HLOOKUP($C$4,Ingestion,ROW('Dose co intskin- ref only '!$A17),FALSE)*$C$5*1000),IF($C$4="Offspring worker",IF(HLOOKUP($C$4,Ingestion,ROW('Dose co intskin- ref only '!$A17),FALSE)&lt;HLOOKUP("Adult worker",Ingestion,ROW('Dose co intskin- ref only '!$A17),FALSE),"&lt; Adult worker",HLOOKUP($C$4,Ingestion,ROW('Dose co intskin- ref only '!$A17),FALSE)*$C$5*1000),HLOOKUP($C$4,Ingestion,ROW('Dose co intskin- ref only '!$A17),FALSE)*$C$5*1000))))</f>
      </c>
      <c r="D22" s="121"/>
      <c r="E22" s="122"/>
      <c r="F22" s="110">
        <f t="shared" si="1"/>
      </c>
      <c r="G22" s="133">
        <f t="shared" si="2"/>
      </c>
      <c r="H22" s="143"/>
    </row>
    <row r="23" spans="1:8" ht="12.75" customHeight="1">
      <c r="A23" s="87">
        <f t="shared" si="0"/>
      </c>
      <c r="B23" s="120" t="str">
        <f>'Dose co intskin- ref only '!A24</f>
        <v>Pb+210</v>
      </c>
      <c r="C23" s="109">
        <f>IF($C$4="","",IF(HLOOKUP($C$4,Ingestion,ROW('Dose co intskin- ref only '!$A18),FALSE)="No Data","No Dose Data",IF($C$4="Offspring",IF(HLOOKUP($C$4,Ingestion,ROW('Dose co intskin- ref only '!$A18),FALSE)&lt;HLOOKUP("Adult",Ingestion,ROW('Dose co intskin- ref only '!$A18),FALSE),"&lt; Adult",HLOOKUP($C$4,Ingestion,ROW('Dose co intskin- ref only '!$A18),FALSE)*$C$5*1000),IF($C$4="Offspring worker",IF(HLOOKUP($C$4,Ingestion,ROW('Dose co intskin- ref only '!$A18),FALSE)&lt;HLOOKUP("Adult worker",Ingestion,ROW('Dose co intskin- ref only '!$A18),FALSE),"&lt; Adult worker",HLOOKUP($C$4,Ingestion,ROW('Dose co intskin- ref only '!$A18),FALSE)*$C$5*1000),HLOOKUP($C$4,Ingestion,ROW('Dose co intskin- ref only '!$A18),FALSE)*$C$5*1000))))</f>
      </c>
      <c r="D23" s="121"/>
      <c r="E23" s="122"/>
      <c r="F23" s="110">
        <f t="shared" si="1"/>
      </c>
      <c r="G23" s="133">
        <f t="shared" si="2"/>
      </c>
      <c r="H23" s="143"/>
    </row>
    <row r="24" spans="1:8" ht="12.75" customHeight="1">
      <c r="A24" s="87">
        <f t="shared" si="0"/>
      </c>
      <c r="B24" s="120" t="str">
        <f>'Dose co intskin- ref only '!A25</f>
        <v>Po-210</v>
      </c>
      <c r="C24" s="109">
        <f>IF($C$4="","",IF(HLOOKUP($C$4,Ingestion,ROW('Dose co intskin- ref only '!$A19),FALSE)="No Data","No Dose Data",IF($C$4="Offspring",IF(HLOOKUP($C$4,Ingestion,ROW('Dose co intskin- ref only '!$A19),FALSE)&lt;HLOOKUP("Adult",Ingestion,ROW('Dose co intskin- ref only '!$A19),FALSE),"&lt; Adult",HLOOKUP($C$4,Ingestion,ROW('Dose co intskin- ref only '!$A19),FALSE)*$C$5*1000),IF($C$4="Offspring worker",IF(HLOOKUP($C$4,Ingestion,ROW('Dose co intskin- ref only '!$A19),FALSE)&lt;HLOOKUP("Adult worker",Ingestion,ROW('Dose co intskin- ref only '!$A19),FALSE),"&lt; Adult worker",HLOOKUP($C$4,Ingestion,ROW('Dose co intskin- ref only '!$A19),FALSE)*$C$5*1000),HLOOKUP($C$4,Ingestion,ROW('Dose co intskin- ref only '!$A19),FALSE)*$C$5*1000))))</f>
      </c>
      <c r="D24" s="121"/>
      <c r="E24" s="122"/>
      <c r="F24" s="110">
        <f t="shared" si="1"/>
      </c>
      <c r="G24" s="133">
        <f t="shared" si="2"/>
      </c>
      <c r="H24" s="143"/>
    </row>
    <row r="25" spans="1:8" ht="12.75" customHeight="1">
      <c r="A25" s="87">
        <f t="shared" si="0"/>
      </c>
      <c r="B25" s="120" t="str">
        <f>'Dose co intskin- ref only '!A26</f>
        <v>Ra+226</v>
      </c>
      <c r="C25" s="109">
        <f>IF($C$4="","",IF(HLOOKUP($C$4,Ingestion,ROW('Dose co intskin- ref only '!$A20),FALSE)="No Data","No Dose Data",IF($C$4="Offspring",IF(HLOOKUP($C$4,Ingestion,ROW('Dose co intskin- ref only '!$A20),FALSE)&lt;HLOOKUP("Adult",Ingestion,ROW('Dose co intskin- ref only '!$A20),FALSE),"&lt; Adult",HLOOKUP($C$4,Ingestion,ROW('Dose co intskin- ref only '!$A20),FALSE)*$C$5*1000),IF($C$4="Offspring worker",IF(HLOOKUP($C$4,Ingestion,ROW('Dose co intskin- ref only '!$A20),FALSE)&lt;HLOOKUP("Adult worker",Ingestion,ROW('Dose co intskin- ref only '!$A20),FALSE),"&lt; Adult worker",HLOOKUP($C$4,Ingestion,ROW('Dose co intskin- ref only '!$A20),FALSE)*$C$5*1000),HLOOKUP($C$4,Ingestion,ROW('Dose co intskin- ref only '!$A20),FALSE)*$C$5*1000))))</f>
      </c>
      <c r="D25" s="121"/>
      <c r="E25" s="122"/>
      <c r="F25" s="110">
        <f t="shared" si="1"/>
      </c>
      <c r="G25" s="133">
        <f t="shared" si="2"/>
      </c>
      <c r="H25" s="143"/>
    </row>
    <row r="26" spans="1:8" ht="12.75" customHeight="1">
      <c r="A26" s="87">
        <f t="shared" si="0"/>
      </c>
      <c r="B26" s="120" t="str">
        <f>'Dose co intskin- ref only '!A27</f>
        <v>Ra+228</v>
      </c>
      <c r="C26" s="109">
        <f>IF($C$4="","",IF(HLOOKUP($C$4,Ingestion,ROW('Dose co intskin- ref only '!$A21),FALSE)="No Data","No Dose Data",IF($C$4="Offspring",IF(HLOOKUP($C$4,Ingestion,ROW('Dose co intskin- ref only '!$A21),FALSE)&lt;HLOOKUP("Adult",Ingestion,ROW('Dose co intskin- ref only '!$A21),FALSE),"&lt; Adult",HLOOKUP($C$4,Ingestion,ROW('Dose co intskin- ref only '!$A21),FALSE)*$C$5*1000),IF($C$4="Offspring worker",IF(HLOOKUP($C$4,Ingestion,ROW('Dose co intskin- ref only '!$A21),FALSE)&lt;HLOOKUP("Adult worker",Ingestion,ROW('Dose co intskin- ref only '!$A21),FALSE),"&lt; Adult worker",HLOOKUP($C$4,Ingestion,ROW('Dose co intskin- ref only '!$A21),FALSE)*$C$5*1000),HLOOKUP($C$4,Ingestion,ROW('Dose co intskin- ref only '!$A21),FALSE)*$C$5*1000))))</f>
      </c>
      <c r="D26" s="121"/>
      <c r="E26" s="122"/>
      <c r="F26" s="110">
        <f t="shared" si="1"/>
      </c>
      <c r="G26" s="133">
        <f t="shared" si="2"/>
      </c>
      <c r="H26" s="143"/>
    </row>
    <row r="27" spans="1:8" ht="12.75" customHeight="1">
      <c r="A27" s="87">
        <f t="shared" si="0"/>
      </c>
      <c r="B27" s="120" t="str">
        <f>'Dose co intskin- ref only '!A28</f>
        <v>Th+228</v>
      </c>
      <c r="C27" s="109">
        <f>IF($C$4="","",IF(HLOOKUP($C$4,Ingestion,ROW('Dose co intskin- ref only '!$A22),FALSE)="No Data","No Dose Data",IF($C$4="Offspring",IF(HLOOKUP($C$4,Ingestion,ROW('Dose co intskin- ref only '!$A22),FALSE)&lt;HLOOKUP("Adult",Ingestion,ROW('Dose co intskin- ref only '!$A22),FALSE),"&lt; Adult",HLOOKUP($C$4,Ingestion,ROW('Dose co intskin- ref only '!$A22),FALSE)*$C$5*1000),IF($C$4="Offspring worker",IF(HLOOKUP($C$4,Ingestion,ROW('Dose co intskin- ref only '!$A22),FALSE)&lt;HLOOKUP("Adult worker",Ingestion,ROW('Dose co intskin- ref only '!$A22),FALSE),"&lt; Adult worker",HLOOKUP($C$4,Ingestion,ROW('Dose co intskin- ref only '!$A22),FALSE)*$C$5*1000),HLOOKUP($C$4,Ingestion,ROW('Dose co intskin- ref only '!$A22),FALSE)*$C$5*1000))))</f>
      </c>
      <c r="D27" s="121"/>
      <c r="E27" s="122"/>
      <c r="F27" s="110">
        <f t="shared" si="1"/>
      </c>
      <c r="G27" s="133">
        <f t="shared" si="2"/>
      </c>
      <c r="H27" s="143"/>
    </row>
    <row r="28" spans="1:8" ht="12.75" customHeight="1">
      <c r="A28" s="87">
        <f t="shared" si="0"/>
      </c>
      <c r="B28" s="120" t="str">
        <f>'Dose co intskin- ref only '!A29</f>
        <v>Th+229</v>
      </c>
      <c r="C28" s="109">
        <f>IF($C$4="","",IF(HLOOKUP($C$4,Ingestion,ROW('Dose co intskin- ref only '!$A23),FALSE)="No Data","No Dose Data",IF($C$4="Offspring",IF(HLOOKUP($C$4,Ingestion,ROW('Dose co intskin- ref only '!$A23),FALSE)&lt;HLOOKUP("Adult",Ingestion,ROW('Dose co intskin- ref only '!$A23),FALSE),"&lt; Adult",HLOOKUP($C$4,Ingestion,ROW('Dose co intskin- ref only '!$A23),FALSE)*$C$5*1000),IF($C$4="Offspring worker",IF(HLOOKUP($C$4,Ingestion,ROW('Dose co intskin- ref only '!$A23),FALSE)&lt;HLOOKUP("Adult worker",Ingestion,ROW('Dose co intskin- ref only '!$A23),FALSE),"&lt; Adult worker",HLOOKUP($C$4,Ingestion,ROW('Dose co intskin- ref only '!$A23),FALSE)*$C$5*1000),HLOOKUP($C$4,Ingestion,ROW('Dose co intskin- ref only '!$A23),FALSE)*$C$5*1000))))</f>
      </c>
      <c r="D28" s="121"/>
      <c r="E28" s="122"/>
      <c r="F28" s="110">
        <f t="shared" si="1"/>
      </c>
      <c r="G28" s="133">
        <f t="shared" si="2"/>
      </c>
      <c r="H28" s="143"/>
    </row>
    <row r="29" spans="1:8" ht="12.75" customHeight="1">
      <c r="A29" s="87">
        <f t="shared" si="0"/>
      </c>
      <c r="B29" s="120" t="str">
        <f>'Dose co intskin- ref only '!A30</f>
        <v>Th-230</v>
      </c>
      <c r="C29" s="109">
        <f>IF($C$4="","",IF(HLOOKUP($C$4,Ingestion,ROW('Dose co intskin- ref only '!$A24),FALSE)="No Data","No Dose Data",IF($C$4="Offspring",IF(HLOOKUP($C$4,Ingestion,ROW('Dose co intskin- ref only '!$A24),FALSE)&lt;HLOOKUP("Adult",Ingestion,ROW('Dose co intskin- ref only '!$A24),FALSE),"&lt; Adult",HLOOKUP($C$4,Ingestion,ROW('Dose co intskin- ref only '!$A24),FALSE)*$C$5*1000),IF($C$4="Offspring worker",IF(HLOOKUP($C$4,Ingestion,ROW('Dose co intskin- ref only '!$A24),FALSE)&lt;HLOOKUP("Adult worker",Ingestion,ROW('Dose co intskin- ref only '!$A24),FALSE),"&lt; Adult worker",HLOOKUP($C$4,Ingestion,ROW('Dose co intskin- ref only '!$A24),FALSE)*$C$5*1000),HLOOKUP($C$4,Ingestion,ROW('Dose co intskin- ref only '!$A24),FALSE)*$C$5*1000))))</f>
      </c>
      <c r="D29" s="121"/>
      <c r="E29" s="122"/>
      <c r="F29" s="110">
        <f t="shared" si="1"/>
      </c>
      <c r="G29" s="133">
        <f t="shared" si="2"/>
      </c>
      <c r="H29" s="143"/>
    </row>
    <row r="30" spans="1:8" ht="12.75" customHeight="1">
      <c r="A30" s="87">
        <f t="shared" si="0"/>
      </c>
      <c r="B30" s="120" t="str">
        <f>'Dose co intskin- ref only '!A31</f>
        <v>Th-232</v>
      </c>
      <c r="C30" s="109">
        <f>IF($C$4="","",IF(HLOOKUP($C$4,Ingestion,ROW('Dose co intskin- ref only '!$A25),FALSE)="No Data","No Dose Data",IF($C$4="Offspring",IF(HLOOKUP($C$4,Ingestion,ROW('Dose co intskin- ref only '!$A25),FALSE)&lt;HLOOKUP("Adult",Ingestion,ROW('Dose co intskin- ref only '!$A25),FALSE),"&lt; Adult",HLOOKUP($C$4,Ingestion,ROW('Dose co intskin- ref only '!$A25),FALSE)*$C$5*1000),IF($C$4="Offspring worker",IF(HLOOKUP($C$4,Ingestion,ROW('Dose co intskin- ref only '!$A25),FALSE)&lt;HLOOKUP("Adult worker",Ingestion,ROW('Dose co intskin- ref only '!$A25),FALSE),"&lt; Adult worker",HLOOKUP($C$4,Ingestion,ROW('Dose co intskin- ref only '!$A25),FALSE)*$C$5*1000),HLOOKUP($C$4,Ingestion,ROW('Dose co intskin- ref only '!$A25),FALSE)*$C$5*1000))))</f>
      </c>
      <c r="D30" s="121"/>
      <c r="E30" s="122"/>
      <c r="F30" s="110">
        <f t="shared" si="1"/>
      </c>
      <c r="G30" s="133">
        <f t="shared" si="2"/>
      </c>
      <c r="H30" s="143"/>
    </row>
    <row r="31" spans="1:8" ht="12.75" customHeight="1">
      <c r="A31" s="87">
        <f t="shared" si="0"/>
      </c>
      <c r="B31" s="120" t="str">
        <f>'Dose co intskin- ref only '!A32</f>
        <v>Pa-231</v>
      </c>
      <c r="C31" s="109">
        <f>IF($C$4="","",IF(HLOOKUP($C$4,Ingestion,ROW('Dose co intskin- ref only '!$A26),FALSE)="No Data","No Dose Data",IF($C$4="Offspring",IF(HLOOKUP($C$4,Ingestion,ROW('Dose co intskin- ref only '!$A26),FALSE)&lt;HLOOKUP("Adult",Ingestion,ROW('Dose co intskin- ref only '!$A26),FALSE),"&lt; Adult",HLOOKUP($C$4,Ingestion,ROW('Dose co intskin- ref only '!$A26),FALSE)*$C$5*1000),IF($C$4="Offspring worker",IF(HLOOKUP($C$4,Ingestion,ROW('Dose co intskin- ref only '!$A26),FALSE)&lt;HLOOKUP("Adult worker",Ingestion,ROW('Dose co intskin- ref only '!$A26),FALSE),"&lt; Adult worker",HLOOKUP($C$4,Ingestion,ROW('Dose co intskin- ref only '!$A26),FALSE)*$C$5*1000),HLOOKUP($C$4,Ingestion,ROW('Dose co intskin- ref only '!$A26),FALSE)*$C$5*1000))))</f>
      </c>
      <c r="D31" s="121"/>
      <c r="E31" s="122"/>
      <c r="F31" s="110">
        <f t="shared" si="1"/>
      </c>
      <c r="G31" s="133">
        <f t="shared" si="2"/>
      </c>
      <c r="H31" s="143"/>
    </row>
    <row r="32" spans="1:8" ht="12.75" customHeight="1">
      <c r="A32" s="87">
        <f t="shared" si="0"/>
      </c>
      <c r="B32" s="120" t="str">
        <f>'Dose co intskin- ref only '!A33</f>
        <v>U-233</v>
      </c>
      <c r="C32" s="109">
        <f>IF($C$4="","",IF(HLOOKUP($C$4,Ingestion,ROW('Dose co intskin- ref only '!$A27),FALSE)="No Data","No Dose Data",IF($C$4="Offspring",IF(HLOOKUP($C$4,Ingestion,ROW('Dose co intskin- ref only '!$A27),FALSE)&lt;HLOOKUP("Adult",Ingestion,ROW('Dose co intskin- ref only '!$A27),FALSE),"&lt; Adult",HLOOKUP($C$4,Ingestion,ROW('Dose co intskin- ref only '!$A27),FALSE)*$C$5*1000),IF($C$4="Offspring worker",IF(HLOOKUP($C$4,Ingestion,ROW('Dose co intskin- ref only '!$A27),FALSE)&lt;HLOOKUP("Adult worker",Ingestion,ROW('Dose co intskin- ref only '!$A27),FALSE),"&lt; Adult worker",HLOOKUP($C$4,Ingestion,ROW('Dose co intskin- ref only '!$A27),FALSE)*$C$5*1000),HLOOKUP($C$4,Ingestion,ROW('Dose co intskin- ref only '!$A27),FALSE)*$C$5*1000))))</f>
      </c>
      <c r="D32" s="121"/>
      <c r="E32" s="122"/>
      <c r="F32" s="110">
        <f t="shared" si="1"/>
      </c>
      <c r="G32" s="133">
        <f t="shared" si="2"/>
      </c>
      <c r="H32" s="143"/>
    </row>
    <row r="33" spans="1:8" ht="12.75" customHeight="1">
      <c r="A33" s="87">
        <f t="shared" si="0"/>
      </c>
      <c r="B33" s="120" t="str">
        <f>'Dose co intskin- ref only '!A34</f>
        <v>U-234</v>
      </c>
      <c r="C33" s="109">
        <f>IF($C$4="","",IF(HLOOKUP($C$4,Ingestion,ROW('Dose co intskin- ref only '!$A28),FALSE)="No Data","No Dose Data",IF($C$4="Offspring",IF(HLOOKUP($C$4,Ingestion,ROW('Dose co intskin- ref only '!$A28),FALSE)&lt;HLOOKUP("Adult",Ingestion,ROW('Dose co intskin- ref only '!$A28),FALSE),"&lt; Adult",HLOOKUP($C$4,Ingestion,ROW('Dose co intskin- ref only '!$A28),FALSE)*$C$5*1000),IF($C$4="Offspring worker",IF(HLOOKUP($C$4,Ingestion,ROW('Dose co intskin- ref only '!$A28),FALSE)&lt;HLOOKUP("Adult worker",Ingestion,ROW('Dose co intskin- ref only '!$A28),FALSE),"&lt; Adult worker",HLOOKUP($C$4,Ingestion,ROW('Dose co intskin- ref only '!$A28),FALSE)*$C$5*1000),HLOOKUP($C$4,Ingestion,ROW('Dose co intskin- ref only '!$A28),FALSE)*$C$5*1000))))</f>
      </c>
      <c r="D33" s="121"/>
      <c r="E33" s="122"/>
      <c r="F33" s="110">
        <f t="shared" si="1"/>
      </c>
      <c r="G33" s="133">
        <f t="shared" si="2"/>
      </c>
      <c r="H33" s="143"/>
    </row>
    <row r="34" spans="1:8" ht="12.75" customHeight="1">
      <c r="A34" s="87">
        <f t="shared" si="0"/>
      </c>
      <c r="B34" s="120" t="str">
        <f>'Dose co intskin- ref only '!A35</f>
        <v>U+235</v>
      </c>
      <c r="C34" s="109">
        <f>IF($C$4="","",IF(HLOOKUP($C$4,Ingestion,ROW('Dose co intskin- ref only '!$A29),FALSE)="No Data","No Dose Data",IF($C$4="Offspring",IF(HLOOKUP($C$4,Ingestion,ROW('Dose co intskin- ref only '!$A29),FALSE)&lt;HLOOKUP("Adult",Ingestion,ROW('Dose co intskin- ref only '!$A29),FALSE),"&lt; Adult",HLOOKUP($C$4,Ingestion,ROW('Dose co intskin- ref only '!$A29),FALSE)*$C$5*1000),IF($C$4="Offspring worker",IF(HLOOKUP($C$4,Ingestion,ROW('Dose co intskin- ref only '!$A29),FALSE)&lt;HLOOKUP("Adult worker",Ingestion,ROW('Dose co intskin- ref only '!$A29),FALSE),"&lt; Adult worker",HLOOKUP($C$4,Ingestion,ROW('Dose co intskin- ref only '!$A29),FALSE)*$C$5*1000),HLOOKUP($C$4,Ingestion,ROW('Dose co intskin- ref only '!$A29),FALSE)*$C$5*1000))))</f>
      </c>
      <c r="D34" s="121"/>
      <c r="E34" s="122"/>
      <c r="F34" s="110">
        <f t="shared" si="1"/>
      </c>
      <c r="G34" s="133">
        <f t="shared" si="2"/>
      </c>
      <c r="H34" s="143"/>
    </row>
    <row r="35" spans="1:8" ht="12.75" customHeight="1">
      <c r="A35" s="87">
        <f t="shared" si="0"/>
      </c>
      <c r="B35" s="120" t="str">
        <f>'Dose co intskin- ref only '!A36</f>
        <v>U-236</v>
      </c>
      <c r="C35" s="109">
        <f>IF($C$4="","",IF(HLOOKUP($C$4,Ingestion,ROW('Dose co intskin- ref only '!$A30),FALSE)="No Data","No Dose Data",IF($C$4="Offspring",IF(HLOOKUP($C$4,Ingestion,ROW('Dose co intskin- ref only '!$A30),FALSE)&lt;HLOOKUP("Adult",Ingestion,ROW('Dose co intskin- ref only '!$A30),FALSE),"&lt; Adult",HLOOKUP($C$4,Ingestion,ROW('Dose co intskin- ref only '!$A30),FALSE)*$C$5*1000),IF($C$4="Offspring worker",IF(HLOOKUP($C$4,Ingestion,ROW('Dose co intskin- ref only '!$A30),FALSE)&lt;HLOOKUP("Adult worker",Ingestion,ROW('Dose co intskin- ref only '!$A30),FALSE),"&lt; Adult worker",HLOOKUP($C$4,Ingestion,ROW('Dose co intskin- ref only '!$A30),FALSE)*$C$5*1000),HLOOKUP($C$4,Ingestion,ROW('Dose co intskin- ref only '!$A30),FALSE)*$C$5*1000))))</f>
      </c>
      <c r="D35" s="121"/>
      <c r="E35" s="122"/>
      <c r="F35" s="110">
        <f t="shared" si="1"/>
      </c>
      <c r="G35" s="133">
        <f t="shared" si="2"/>
      </c>
      <c r="H35" s="143"/>
    </row>
    <row r="36" spans="1:8" ht="12.75" customHeight="1">
      <c r="A36" s="87">
        <f t="shared" si="0"/>
      </c>
      <c r="B36" s="120" t="str">
        <f>'Dose co intskin- ref only '!A37</f>
        <v>U+238</v>
      </c>
      <c r="C36" s="109">
        <f>IF($C$4="","",IF(HLOOKUP($C$4,Ingestion,ROW('Dose co intskin- ref only '!$A31),FALSE)="No Data","No Dose Data",IF($C$4="Offspring",IF(HLOOKUP($C$4,Ingestion,ROW('Dose co intskin- ref only '!$A31),FALSE)&lt;HLOOKUP("Adult",Ingestion,ROW('Dose co intskin- ref only '!$A31),FALSE),"&lt; Adult",HLOOKUP($C$4,Ingestion,ROW('Dose co intskin- ref only '!$A31),FALSE)*$C$5*1000),IF($C$4="Offspring worker",IF(HLOOKUP($C$4,Ingestion,ROW('Dose co intskin- ref only '!$A31),FALSE)&lt;HLOOKUP("Adult worker",Ingestion,ROW('Dose co intskin- ref only '!$A31),FALSE),"&lt; Adult worker",HLOOKUP($C$4,Ingestion,ROW('Dose co intskin- ref only '!$A31),FALSE)*$C$5*1000),HLOOKUP($C$4,Ingestion,ROW('Dose co intskin- ref only '!$A31),FALSE)*$C$5*1000))))</f>
      </c>
      <c r="D36" s="121"/>
      <c r="E36" s="122"/>
      <c r="F36" s="110">
        <f t="shared" si="1"/>
      </c>
      <c r="G36" s="133">
        <f t="shared" si="2"/>
      </c>
      <c r="H36" s="143"/>
    </row>
    <row r="37" spans="1:8" ht="12.75" customHeight="1">
      <c r="A37" s="87">
        <f t="shared" si="0"/>
      </c>
      <c r="B37" s="120" t="str">
        <f>'Dose co intskin- ref only '!A38</f>
        <v>Np+237</v>
      </c>
      <c r="C37" s="109">
        <f>IF($C$4="","",IF(HLOOKUP($C$4,Ingestion,ROW('Dose co intskin- ref only '!$A32),FALSE)="No Data","No Dose Data",IF($C$4="Offspring",IF(HLOOKUP($C$4,Ingestion,ROW('Dose co intskin- ref only '!$A32),FALSE)&lt;HLOOKUP("Adult",Ingestion,ROW('Dose co intskin- ref only '!$A32),FALSE),"&lt; Adult",HLOOKUP($C$4,Ingestion,ROW('Dose co intskin- ref only '!$A32),FALSE)*$C$5*1000),IF($C$4="Offspring worker",IF(HLOOKUP($C$4,Ingestion,ROW('Dose co intskin- ref only '!$A32),FALSE)&lt;HLOOKUP("Adult worker",Ingestion,ROW('Dose co intskin- ref only '!$A32),FALSE),"&lt; Adult worker",HLOOKUP($C$4,Ingestion,ROW('Dose co intskin- ref only '!$A32),FALSE)*$C$5*1000),HLOOKUP($C$4,Ingestion,ROW('Dose co intskin- ref only '!$A32),FALSE)*$C$5*1000))))</f>
      </c>
      <c r="D37" s="121"/>
      <c r="E37" s="122"/>
      <c r="F37" s="110">
        <f t="shared" si="1"/>
      </c>
      <c r="G37" s="133">
        <f t="shared" si="2"/>
      </c>
      <c r="H37" s="143"/>
    </row>
    <row r="38" spans="1:8" ht="12.75" customHeight="1">
      <c r="A38" s="87">
        <f t="shared" si="0"/>
      </c>
      <c r="B38" s="120" t="str">
        <f>'Dose co intskin- ref only '!A39</f>
        <v>Pu-238</v>
      </c>
      <c r="C38" s="109">
        <f>IF($C$4="","",IF(HLOOKUP($C$4,Ingestion,ROW('Dose co intskin- ref only '!$A33),FALSE)="No Data","No Dose Data",IF($C$4="Offspring",IF(HLOOKUP($C$4,Ingestion,ROW('Dose co intskin- ref only '!$A33),FALSE)&lt;HLOOKUP("Adult",Ingestion,ROW('Dose co intskin- ref only '!$A33),FALSE),"&lt; Adult",HLOOKUP($C$4,Ingestion,ROW('Dose co intskin- ref only '!$A33),FALSE)*$C$5*1000),IF($C$4="Offspring worker",IF(HLOOKUP($C$4,Ingestion,ROW('Dose co intskin- ref only '!$A33),FALSE)&lt;HLOOKUP("Adult worker",Ingestion,ROW('Dose co intskin- ref only '!$A33),FALSE),"&lt; Adult worker",HLOOKUP($C$4,Ingestion,ROW('Dose co intskin- ref only '!$A33),FALSE)*$C$5*1000),HLOOKUP($C$4,Ingestion,ROW('Dose co intskin- ref only '!$A33),FALSE)*$C$5*1000))))</f>
      </c>
      <c r="D38" s="121"/>
      <c r="E38" s="122"/>
      <c r="F38" s="110">
        <f t="shared" si="1"/>
      </c>
      <c r="G38" s="133">
        <f t="shared" si="2"/>
      </c>
      <c r="H38" s="143"/>
    </row>
    <row r="39" spans="1:8" ht="12.75" customHeight="1">
      <c r="A39" s="87">
        <f t="shared" si="0"/>
      </c>
      <c r="B39" s="120" t="str">
        <f>'Dose co intskin- ref only '!A40</f>
        <v>Pu-239</v>
      </c>
      <c r="C39" s="109">
        <f>IF($C$4="","",IF(HLOOKUP($C$4,Ingestion,ROW('Dose co intskin- ref only '!$A34),FALSE)="No Data","No Dose Data",IF($C$4="Offspring",IF(HLOOKUP($C$4,Ingestion,ROW('Dose co intskin- ref only '!$A34),FALSE)&lt;HLOOKUP("Adult",Ingestion,ROW('Dose co intskin- ref only '!$A34),FALSE),"&lt; Adult",HLOOKUP($C$4,Ingestion,ROW('Dose co intskin- ref only '!$A34),FALSE)*$C$5*1000),IF($C$4="Offspring worker",IF(HLOOKUP($C$4,Ingestion,ROW('Dose co intskin- ref only '!$A34),FALSE)&lt;HLOOKUP("Adult worker",Ingestion,ROW('Dose co intskin- ref only '!$A34),FALSE),"&lt; Adult worker",HLOOKUP($C$4,Ingestion,ROW('Dose co intskin- ref only '!$A34),FALSE)*$C$5*1000),HLOOKUP($C$4,Ingestion,ROW('Dose co intskin- ref only '!$A34),FALSE)*$C$5*1000))))</f>
      </c>
      <c r="D39" s="121"/>
      <c r="E39" s="122"/>
      <c r="F39" s="110">
        <f t="shared" si="1"/>
      </c>
      <c r="G39" s="133">
        <f t="shared" si="2"/>
      </c>
      <c r="H39" s="143"/>
    </row>
    <row r="40" spans="1:8" ht="12.75" customHeight="1">
      <c r="A40" s="87">
        <f t="shared" si="0"/>
      </c>
      <c r="B40" s="120" t="str">
        <f>'Dose co intskin- ref only '!A41</f>
        <v>Pu-240</v>
      </c>
      <c r="C40" s="109">
        <f>IF($C$4="","",IF(HLOOKUP($C$4,Ingestion,ROW('Dose co intskin- ref only '!$A35),FALSE)="No Data","No Dose Data",IF($C$4="Offspring",IF(HLOOKUP($C$4,Ingestion,ROW('Dose co intskin- ref only '!$A35),FALSE)&lt;HLOOKUP("Adult",Ingestion,ROW('Dose co intskin- ref only '!$A35),FALSE),"&lt; Adult",HLOOKUP($C$4,Ingestion,ROW('Dose co intskin- ref only '!$A35),FALSE)*$C$5*1000),IF($C$4="Offspring worker",IF(HLOOKUP($C$4,Ingestion,ROW('Dose co intskin- ref only '!$A35),FALSE)&lt;HLOOKUP("Adult worker",Ingestion,ROW('Dose co intskin- ref only '!$A35),FALSE),"&lt; Adult worker",HLOOKUP($C$4,Ingestion,ROW('Dose co intskin- ref only '!$A35),FALSE)*$C$5*1000),HLOOKUP($C$4,Ingestion,ROW('Dose co intskin- ref only '!$A35),FALSE)*$C$5*1000))))</f>
      </c>
      <c r="D40" s="121"/>
      <c r="E40" s="122"/>
      <c r="F40" s="110">
        <f t="shared" si="1"/>
      </c>
      <c r="G40" s="133">
        <f t="shared" si="2"/>
      </c>
      <c r="H40" s="143"/>
    </row>
    <row r="41" spans="1:8" ht="12.75" customHeight="1">
      <c r="A41" s="87">
        <f t="shared" si="0"/>
      </c>
      <c r="B41" s="120" t="str">
        <f>'Dose co intskin- ref only '!A42</f>
        <v>Pu-241</v>
      </c>
      <c r="C41" s="109">
        <f>IF($C$4="","",IF(HLOOKUP($C$4,Ingestion,ROW('Dose co intskin- ref only '!$A36),FALSE)="No Data","No Dose Data",IF($C$4="Offspring",IF(HLOOKUP($C$4,Ingestion,ROW('Dose co intskin- ref only '!$A36),FALSE)&lt;HLOOKUP("Adult",Ingestion,ROW('Dose co intskin- ref only '!$A36),FALSE),"&lt; Adult",HLOOKUP($C$4,Ingestion,ROW('Dose co intskin- ref only '!$A36),FALSE)*$C$5*1000),IF($C$4="Offspring worker",IF(HLOOKUP($C$4,Ingestion,ROW('Dose co intskin- ref only '!$A36),FALSE)&lt;HLOOKUP("Adult worker",Ingestion,ROW('Dose co intskin- ref only '!$A36),FALSE),"&lt; Adult worker",HLOOKUP($C$4,Ingestion,ROW('Dose co intskin- ref only '!$A36),FALSE)*$C$5*1000),HLOOKUP($C$4,Ingestion,ROW('Dose co intskin- ref only '!$A36),FALSE)*$C$5*1000))))</f>
      </c>
      <c r="D41" s="121"/>
      <c r="E41" s="122"/>
      <c r="F41" s="110">
        <f t="shared" si="1"/>
      </c>
      <c r="G41" s="133">
        <f t="shared" si="2"/>
      </c>
      <c r="H41" s="143"/>
    </row>
    <row r="42" spans="1:8" ht="12.75" customHeight="1">
      <c r="A42" s="87">
        <f t="shared" si="0"/>
      </c>
      <c r="B42" s="120" t="str">
        <f>'Dose co intskin- ref only '!A43</f>
        <v>Pu-242</v>
      </c>
      <c r="C42" s="109">
        <f>IF($C$4="","",IF(HLOOKUP($C$4,Ingestion,ROW('Dose co intskin- ref only '!$A37),FALSE)="No Data","No Dose Data",IF($C$4="Offspring",IF(HLOOKUP($C$4,Ingestion,ROW('Dose co intskin- ref only '!$A37),FALSE)&lt;HLOOKUP("Adult",Ingestion,ROW('Dose co intskin- ref only '!$A37),FALSE),"&lt; Adult",HLOOKUP($C$4,Ingestion,ROW('Dose co intskin- ref only '!$A37),FALSE)*$C$5*1000),IF($C$4="Offspring worker",IF(HLOOKUP($C$4,Ingestion,ROW('Dose co intskin- ref only '!$A37),FALSE)&lt;HLOOKUP("Adult worker",Ingestion,ROW('Dose co intskin- ref only '!$A37),FALSE),"&lt; Adult worker",HLOOKUP($C$4,Ingestion,ROW('Dose co intskin- ref only '!$A37),FALSE)*$C$5*1000),HLOOKUP($C$4,Ingestion,ROW('Dose co intskin- ref only '!$A37),FALSE)*$C$5*1000))))</f>
      </c>
      <c r="D42" s="121"/>
      <c r="E42" s="122"/>
      <c r="F42" s="110">
        <f t="shared" si="1"/>
      </c>
      <c r="G42" s="133">
        <f t="shared" si="2"/>
      </c>
      <c r="H42" s="143"/>
    </row>
    <row r="43" spans="1:8" ht="12.75" customHeight="1">
      <c r="A43" s="87">
        <f t="shared" si="0"/>
      </c>
      <c r="B43" s="120" t="str">
        <f>'Dose co intskin- ref only '!A44</f>
        <v>Am-241</v>
      </c>
      <c r="C43" s="109">
        <f>IF($C$4="","",IF(HLOOKUP($C$4,Ingestion,ROW('Dose co intskin- ref only '!$A38),FALSE)="No Data","No Dose Data",IF($C$4="Offspring",IF(HLOOKUP($C$4,Ingestion,ROW('Dose co intskin- ref only '!$A38),FALSE)&lt;HLOOKUP("Adult",Ingestion,ROW('Dose co intskin- ref only '!$A38),FALSE),"&lt; Adult",HLOOKUP($C$4,Ingestion,ROW('Dose co intskin- ref only '!$A38),FALSE)*$C$5*1000),IF($C$4="Offspring worker",IF(HLOOKUP($C$4,Ingestion,ROW('Dose co intskin- ref only '!$A38),FALSE)&lt;HLOOKUP("Adult worker",Ingestion,ROW('Dose co intskin- ref only '!$A38),FALSE),"&lt; Adult worker",HLOOKUP($C$4,Ingestion,ROW('Dose co intskin- ref only '!$A38),FALSE)*$C$5*1000),HLOOKUP($C$4,Ingestion,ROW('Dose co intskin- ref only '!$A38),FALSE)*$C$5*1000))))</f>
      </c>
      <c r="D43" s="121"/>
      <c r="E43" s="122"/>
      <c r="F43" s="110">
        <f t="shared" si="1"/>
      </c>
      <c r="G43" s="133">
        <f t="shared" si="2"/>
      </c>
      <c r="H43" s="143"/>
    </row>
    <row r="44" spans="1:8" ht="12.75" customHeight="1">
      <c r="A44" s="87">
        <f t="shared" si="0"/>
      </c>
      <c r="B44" s="120" t="str">
        <f>'Dose co intskin- ref only '!A45</f>
        <v>Cm-242</v>
      </c>
      <c r="C44" s="109">
        <f>IF($C$4="","",IF(HLOOKUP($C$4,Ingestion,ROW('Dose co intskin- ref only '!$A39),FALSE)="No Data","No Dose Data",IF($C$4="Offspring",IF(HLOOKUP($C$4,Ingestion,ROW('Dose co intskin- ref only '!$A39),FALSE)&lt;HLOOKUP("Adult",Ingestion,ROW('Dose co intskin- ref only '!$A39),FALSE),"&lt; Adult",HLOOKUP($C$4,Ingestion,ROW('Dose co intskin- ref only '!$A39),FALSE)*$C$5*1000),IF($C$4="Offspring worker",IF(HLOOKUP($C$4,Ingestion,ROW('Dose co intskin- ref only '!$A39),FALSE)&lt;HLOOKUP("Adult worker",Ingestion,ROW('Dose co intskin- ref only '!$A39),FALSE),"&lt; Adult worker",HLOOKUP($C$4,Ingestion,ROW('Dose co intskin- ref only '!$A39),FALSE)*$C$5*1000),HLOOKUP($C$4,Ingestion,ROW('Dose co intskin- ref only '!$A39),FALSE)*$C$5*1000))))</f>
      </c>
      <c r="D44" s="121"/>
      <c r="E44" s="122"/>
      <c r="F44" s="110">
        <f t="shared" si="1"/>
      </c>
      <c r="G44" s="133">
        <f t="shared" si="2"/>
      </c>
      <c r="H44" s="143"/>
    </row>
    <row r="45" spans="1:8" ht="12.75" customHeight="1">
      <c r="A45" s="87">
        <f t="shared" si="0"/>
      </c>
      <c r="B45" s="120" t="str">
        <f>'Dose co intskin- ref only '!A46</f>
        <v>Cm-243</v>
      </c>
      <c r="C45" s="109">
        <f>IF($C$4="","",IF(HLOOKUP($C$4,Ingestion,ROW('Dose co intskin- ref only '!$A40),FALSE)="No Data","No Dose Data",IF($C$4="Offspring",IF(HLOOKUP($C$4,Ingestion,ROW('Dose co intskin- ref only '!$A40),FALSE)&lt;HLOOKUP("Adult",Ingestion,ROW('Dose co intskin- ref only '!$A40),FALSE),"&lt; Adult",HLOOKUP($C$4,Ingestion,ROW('Dose co intskin- ref only '!$A40),FALSE)*$C$5*1000),IF($C$4="Offspring worker",IF(HLOOKUP($C$4,Ingestion,ROW('Dose co intskin- ref only '!$A40),FALSE)&lt;HLOOKUP("Adult worker",Ingestion,ROW('Dose co intskin- ref only '!$A40),FALSE),"&lt; Adult worker",HLOOKUP($C$4,Ingestion,ROW('Dose co intskin- ref only '!$A40),FALSE)*$C$5*1000),HLOOKUP($C$4,Ingestion,ROW('Dose co intskin- ref only '!$A40),FALSE)*$C$5*1000))))</f>
      </c>
      <c r="D45" s="121"/>
      <c r="E45" s="122"/>
      <c r="F45" s="110">
        <f t="shared" si="1"/>
      </c>
      <c r="G45" s="133">
        <f t="shared" si="2"/>
      </c>
      <c r="H45" s="143"/>
    </row>
    <row r="46" spans="1:8" ht="12.75" customHeight="1">
      <c r="A46" s="87">
        <f t="shared" si="0"/>
      </c>
      <c r="B46" s="120" t="str">
        <f>'Dose co intskin- ref only '!A47</f>
        <v>Cm-244</v>
      </c>
      <c r="C46" s="109">
        <f>IF($C$4="","",IF(HLOOKUP($C$4,Ingestion,ROW('Dose co intskin- ref only '!$A41),FALSE)="No Data","No Dose Data",IF($C$4="Offspring",IF(HLOOKUP($C$4,Ingestion,ROW('Dose co intskin- ref only '!$A41),FALSE)&lt;HLOOKUP("Adult",Ingestion,ROW('Dose co intskin- ref only '!$A41),FALSE),"&lt; Adult",HLOOKUP($C$4,Ingestion,ROW('Dose co intskin- ref only '!$A41),FALSE)*$C$5*1000),IF($C$4="Offspring worker",IF(HLOOKUP($C$4,Ingestion,ROW('Dose co intskin- ref only '!$A41),FALSE)&lt;HLOOKUP("Adult worker",Ingestion,ROW('Dose co intskin- ref only '!$A41),FALSE),"&lt; Adult worker",HLOOKUP($C$4,Ingestion,ROW('Dose co intskin- ref only '!$A41),FALSE)*$C$5*1000),HLOOKUP($C$4,Ingestion,ROW('Dose co intskin- ref only '!$A41),FALSE)*$C$5*1000))))</f>
      </c>
      <c r="D46" s="121"/>
      <c r="E46" s="122"/>
      <c r="F46" s="110">
        <f t="shared" si="1"/>
      </c>
      <c r="G46" s="133">
        <f t="shared" si="2"/>
      </c>
      <c r="H46" s="143"/>
    </row>
    <row r="47" spans="1:8" s="31" customFormat="1" ht="12.75" customHeight="1">
      <c r="A47" s="87"/>
      <c r="B47" s="103"/>
      <c r="C47" s="104"/>
      <c r="E47" s="106"/>
      <c r="F47" s="104"/>
      <c r="G47" s="96"/>
      <c r="H47" s="95"/>
    </row>
    <row r="48" spans="2:6" ht="12.75" customHeight="1">
      <c r="B48" s="67" t="s">
        <v>120</v>
      </c>
      <c r="F48" s="44">
        <f>IF(SUM(F10:F46)=0,"",SUM(F10:F46))</f>
      </c>
    </row>
  </sheetData>
  <sheetProtection password="D841" sheet="1" objects="1" scenarios="1"/>
  <mergeCells count="8">
    <mergeCell ref="I5:K5"/>
    <mergeCell ref="I6:K6"/>
    <mergeCell ref="B1:C1"/>
    <mergeCell ref="E1:G1"/>
    <mergeCell ref="E4:G6"/>
    <mergeCell ref="E7:E8"/>
    <mergeCell ref="F7:F8"/>
    <mergeCell ref="G7:G8"/>
  </mergeCells>
  <conditionalFormatting sqref="C47">
    <cfRule type="cellIs" priority="1" dxfId="0" operator="equal" stopIfTrue="1">
      <formula>"No Data"</formula>
    </cfRule>
  </conditionalFormatting>
  <conditionalFormatting sqref="C10:C46">
    <cfRule type="cellIs" priority="2" dxfId="0" operator="equal" stopIfTrue="1">
      <formula>"No Dose Data"</formula>
    </cfRule>
    <cfRule type="cellIs" priority="3" dxfId="0" operator="equal" stopIfTrue="1">
      <formula>"&lt; Adult"</formula>
    </cfRule>
    <cfRule type="cellIs" priority="4" dxfId="0" operator="equal" stopIfTrue="1">
      <formula>"&lt; Adult Worker"</formula>
    </cfRule>
  </conditionalFormatting>
  <conditionalFormatting sqref="H10:H46">
    <cfRule type="cellIs" priority="5" dxfId="1" operator="equal" stopIfTrue="1">
      <formula>""</formula>
    </cfRule>
    <cfRule type="cellIs" priority="6" dxfId="3" operator="equal" stopIfTrue="1">
      <formula>MAX(H$10:H$46)</formula>
    </cfRule>
  </conditionalFormatting>
  <conditionalFormatting sqref="F10:G46">
    <cfRule type="cellIs" priority="7" dxfId="1" operator="equal" stopIfTrue="1">
      <formula>""</formula>
    </cfRule>
    <cfRule type="cellIs" priority="8" dxfId="2" operator="equal" stopIfTrue="1">
      <formula>MAX(F$10:F$46)</formula>
    </cfRule>
  </conditionalFormatting>
  <dataValidations count="2">
    <dataValidation type="list" allowBlank="1" showInputMessage="1" showErrorMessage="1" sqref="J1">
      <formula1>$K$19:$P$19</formula1>
    </dataValidation>
    <dataValidation type="list" allowBlank="1" showInputMessage="1" showErrorMessage="1" sqref="C4">
      <formula1>"Adult,Adult worker,Child 10 y, Infant 1 y, OffSpring,Offspring worker"</formula1>
    </dataValidation>
  </dataValidations>
  <printOptions horizontalCentered="1"/>
  <pageMargins left="0.31496062992125984" right="0.31496062992125984" top="0.984251968503937" bottom="0.984251968503937" header="0.5118110236220472" footer="0.5118110236220472"/>
  <pageSetup horizontalDpi="600" verticalDpi="600" orientation="portrait" paperSize="9"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showGridLines="0" workbookViewId="0" topLeftCell="B1">
      <selection activeCell="C10" sqref="C10"/>
    </sheetView>
  </sheetViews>
  <sheetFormatPr defaultColWidth="9.140625" defaultRowHeight="12.75"/>
  <cols>
    <col min="1" max="1" width="23.421875" style="87" hidden="1" customWidth="1"/>
    <col min="2" max="2" width="22.7109375" style="0" customWidth="1"/>
    <col min="3" max="3" width="16.7109375" style="15" customWidth="1"/>
    <col min="4" max="4" width="2.7109375" style="0" customWidth="1"/>
    <col min="5" max="6" width="18.7109375" style="0" customWidth="1"/>
    <col min="7" max="7" width="14.28125" style="0" customWidth="1"/>
    <col min="8" max="8" width="2.7109375" style="95" customWidth="1"/>
    <col min="11" max="11" width="10.421875" style="0" bestFit="1" customWidth="1"/>
  </cols>
  <sheetData>
    <row r="1" spans="2:8" ht="36.75" customHeight="1">
      <c r="B1" s="399" t="s">
        <v>330</v>
      </c>
      <c r="C1" s="399"/>
      <c r="D1" s="99"/>
      <c r="E1" s="399" t="s">
        <v>331</v>
      </c>
      <c r="F1" s="399"/>
      <c r="G1" s="399"/>
      <c r="H1" s="139"/>
    </row>
    <row r="2" ht="12.75">
      <c r="H2" s="32"/>
    </row>
    <row r="3" spans="3:7" ht="13.5" thickBot="1">
      <c r="C3" s="15" t="s">
        <v>51</v>
      </c>
      <c r="E3" s="87" t="s">
        <v>314</v>
      </c>
      <c r="F3" s="87"/>
      <c r="G3" s="95"/>
    </row>
    <row r="4" spans="2:13" ht="14.25">
      <c r="B4" s="277" t="s">
        <v>138</v>
      </c>
      <c r="C4" s="43"/>
      <c r="E4" s="355"/>
      <c r="F4" s="381"/>
      <c r="G4" s="382"/>
      <c r="H4" s="140"/>
      <c r="I4" s="128" t="s">
        <v>177</v>
      </c>
      <c r="J4" s="129"/>
      <c r="K4" s="129"/>
      <c r="L4" s="129"/>
      <c r="M4" s="132"/>
    </row>
    <row r="5" spans="1:13" s="6" customFormat="1" ht="12.75" customHeight="1">
      <c r="A5" s="87"/>
      <c r="B5" s="36"/>
      <c r="C5" s="37"/>
      <c r="E5" s="383"/>
      <c r="F5" s="384"/>
      <c r="G5" s="385"/>
      <c r="H5" s="140"/>
      <c r="I5" s="393" t="s">
        <v>178</v>
      </c>
      <c r="J5" s="394"/>
      <c r="K5" s="394"/>
      <c r="L5" s="394"/>
      <c r="M5" s="395"/>
    </row>
    <row r="6" spans="3:13" ht="12.75">
      <c r="C6" s="16"/>
      <c r="E6" s="386"/>
      <c r="F6" s="387"/>
      <c r="G6" s="388"/>
      <c r="H6" s="140"/>
      <c r="I6" s="393"/>
      <c r="J6" s="394"/>
      <c r="K6" s="394"/>
      <c r="L6" s="394"/>
      <c r="M6" s="395"/>
    </row>
    <row r="7" spans="5:13" ht="12.75" customHeight="1" thickBot="1">
      <c r="E7" s="353" t="s">
        <v>122</v>
      </c>
      <c r="F7" s="353" t="s">
        <v>121</v>
      </c>
      <c r="G7" s="354" t="s">
        <v>206</v>
      </c>
      <c r="H7" s="144"/>
      <c r="I7" s="396"/>
      <c r="J7" s="397"/>
      <c r="K7" s="397"/>
      <c r="L7" s="397"/>
      <c r="M7" s="398"/>
    </row>
    <row r="8" spans="5:8" ht="12.75">
      <c r="E8" s="353" t="s">
        <v>119</v>
      </c>
      <c r="F8" s="353"/>
      <c r="G8" s="354"/>
      <c r="H8" s="141"/>
    </row>
    <row r="9" spans="3:8" ht="14.25">
      <c r="C9" s="86" t="s">
        <v>124</v>
      </c>
      <c r="D9" s="87"/>
      <c r="E9" s="15" t="s">
        <v>125</v>
      </c>
      <c r="F9" s="15" t="s">
        <v>126</v>
      </c>
      <c r="G9" s="134" t="s">
        <v>193</v>
      </c>
      <c r="H9" s="142"/>
    </row>
    <row r="10" spans="1:13" ht="12.75">
      <c r="A10" s="87">
        <f>IF(E10="","",B10&amp;" = "&amp;TEXT(E10,"0.00E+00")&amp;" Bq/g;   ")</f>
      </c>
      <c r="B10" s="120" t="str">
        <f>'Dose co intskin- ref only '!A11</f>
        <v>H-3 (OBT)</v>
      </c>
      <c r="C10" s="109">
        <f>IF($C$4="","",IF(AND(VLOOKUP($B10,skin,2,FALSE)="No Data",VLOOKUP($B10,skin,3,FALSE)="No Data"),"No Data",IF(VLOOKUP($B10,skin,3,FALSE)="No Data",SUM(VLOOKUP($B10,skin,2,FALSE))*PRODUCT('Constants -ref only'!$B$4:$B$7)*$C$4*1000,IF(VLOOKUP($B10,skin,2,FALSE)="No Data",SUM(VLOOKUP($B10,skin,3,FALSE))*PRODUCT('Constants -ref only'!$B$4:$B$7)*$C$4*1000,SUM(VLOOKUP($B10,skin,2,FALSE)+VLOOKUP($B10,skin,3,FALSE))*PRODUCT('Constants -ref only'!$B$4:$B$7)*$C$4*1000))))</f>
      </c>
      <c r="D10" s="126"/>
      <c r="E10" s="122"/>
      <c r="F10" s="110">
        <f>IF(E10="","",IF(C10="no data","No Data",IF(C10=0,0,C10*E10)))</f>
      </c>
      <c r="G10" s="133">
        <f>IF(F10=0,0,IF(E10="","",F10/F$48))</f>
      </c>
      <c r="H10" s="143"/>
      <c r="I10" s="30"/>
      <c r="J10" s="30"/>
      <c r="K10" s="31"/>
      <c r="L10" s="30"/>
      <c r="M10" s="31"/>
    </row>
    <row r="11" spans="1:13" ht="12.75">
      <c r="A11" s="87">
        <f aca="true" t="shared" si="0" ref="A11:A46">IF(E11="","",B11&amp;" = "&amp;TEXT(E11,"0.00E+00")&amp;" Bq/g;   ")</f>
      </c>
      <c r="B11" s="120" t="str">
        <f>'Dose co intskin- ref only '!A12</f>
        <v>H-3 (H2O)</v>
      </c>
      <c r="C11" s="109">
        <f>IF($C$4="","",IF(AND(VLOOKUP($B11,skin,2,FALSE)="No Data",VLOOKUP($B11,skin,3,FALSE)="No Data"),"No Data",IF(VLOOKUP($B11,skin,3,FALSE)="No Data",SUM(VLOOKUP($B11,skin,2,FALSE))*PRODUCT('Constants -ref only'!$B$4:$B$7)*$C$4*1000,IF(VLOOKUP($B11,skin,2,FALSE)="No Data",SUM(VLOOKUP($B11,skin,3,FALSE))*PRODUCT('Constants -ref only'!$B$4:$B$7)*$C$4*1000,SUM(VLOOKUP($B11,skin,2,FALSE)+VLOOKUP($B11,skin,3,FALSE))*PRODUCT('Constants -ref only'!$B$4:$B$7)*$C$4*1000))))</f>
      </c>
      <c r="D11" s="126"/>
      <c r="E11" s="122"/>
      <c r="F11" s="110">
        <f aca="true" t="shared" si="1" ref="F11:F46">IF(E11="","",IF(C11="no data","No Data",IF(C11=0,0,C11*E11)))</f>
      </c>
      <c r="G11" s="133">
        <f aca="true" t="shared" si="2" ref="G11:G46">IF(F11=0,0,IF(E11="","",F11/F$48))</f>
      </c>
      <c r="H11" s="143"/>
      <c r="I11" s="30"/>
      <c r="J11" s="30"/>
      <c r="K11" s="31"/>
      <c r="L11" s="30"/>
      <c r="M11" s="31"/>
    </row>
    <row r="12" spans="1:13" ht="12.75">
      <c r="A12" s="87">
        <f t="shared" si="0"/>
      </c>
      <c r="B12" s="120" t="str">
        <f>'Dose co intskin- ref only '!A13</f>
        <v>C-14</v>
      </c>
      <c r="C12" s="109">
        <f>IF($C$4="","",IF(AND(VLOOKUP($B12,skin,2,FALSE)="No Data",VLOOKUP($B12,skin,3,FALSE)="No Data"),"No Data",IF(VLOOKUP($B12,skin,3,FALSE)="No Data",SUM(VLOOKUP($B12,skin,2,FALSE))*PRODUCT('Constants -ref only'!$B$4:$B$7)*$C$4*1000,IF(VLOOKUP($B12,skin,2,FALSE)="No Data",SUM(VLOOKUP($B12,skin,3,FALSE))*PRODUCT('Constants -ref only'!$B$4:$B$7)*$C$4*1000,SUM(VLOOKUP($B12,skin,2,FALSE)+VLOOKUP($B12,skin,3,FALSE))*PRODUCT('Constants -ref only'!$B$4:$B$7)*$C$4*1000))))</f>
      </c>
      <c r="D12" s="126"/>
      <c r="E12" s="122"/>
      <c r="F12" s="110">
        <f t="shared" si="1"/>
      </c>
      <c r="G12" s="133">
        <f t="shared" si="2"/>
      </c>
      <c r="H12" s="143"/>
      <c r="I12" s="30"/>
      <c r="J12" s="30"/>
      <c r="K12" s="31"/>
      <c r="L12" s="30"/>
      <c r="M12" s="31"/>
    </row>
    <row r="13" spans="1:13" ht="12.75">
      <c r="A13" s="87">
        <f t="shared" si="0"/>
      </c>
      <c r="B13" s="120" t="str">
        <f>'Dose co intskin- ref only '!A14</f>
        <v>Cl-36</v>
      </c>
      <c r="C13" s="109">
        <f>IF($C$4="","",IF(AND(VLOOKUP($B13,skin,2,FALSE)="No Data",VLOOKUP($B13,skin,3,FALSE)="No Data"),"No Data",IF(VLOOKUP($B13,skin,3,FALSE)="No Data",SUM(VLOOKUP($B13,skin,2,FALSE))*PRODUCT('Constants -ref only'!$B$4:$B$7)*$C$4*1000,IF(VLOOKUP($B13,skin,2,FALSE)="No Data",SUM(VLOOKUP($B13,skin,3,FALSE))*PRODUCT('Constants -ref only'!$B$4:$B$7)*$C$4*1000,SUM(VLOOKUP($B13,skin,2,FALSE)+VLOOKUP($B13,skin,3,FALSE))*PRODUCT('Constants -ref only'!$B$4:$B$7)*$C$4*1000))))</f>
      </c>
      <c r="D13" s="126"/>
      <c r="E13" s="122"/>
      <c r="F13" s="110">
        <f t="shared" si="1"/>
      </c>
      <c r="G13" s="133">
        <f t="shared" si="2"/>
      </c>
      <c r="H13" s="143"/>
      <c r="I13" s="30"/>
      <c r="J13" s="30"/>
      <c r="K13" s="31"/>
      <c r="L13" s="30"/>
      <c r="M13" s="31"/>
    </row>
    <row r="14" spans="1:13" ht="12.75">
      <c r="A14" s="87">
        <f t="shared" si="0"/>
      </c>
      <c r="B14" s="120" t="str">
        <f>'Dose co intskin- ref only '!A15</f>
        <v>K-40</v>
      </c>
      <c r="C14" s="109">
        <f>IF($C$4="","",IF(AND(VLOOKUP($B14,skin,2,FALSE)="No Data",VLOOKUP($B14,skin,3,FALSE)="No Data"),"No Data",IF(VLOOKUP($B14,skin,3,FALSE)="No Data",SUM(VLOOKUP($B14,skin,2,FALSE))*PRODUCT('Constants -ref only'!$B$4:$B$7)*$C$4*1000,IF(VLOOKUP($B14,skin,2,FALSE)="No Data",SUM(VLOOKUP($B14,skin,3,FALSE))*PRODUCT('Constants -ref only'!$B$4:$B$7)*$C$4*1000,SUM(VLOOKUP($B14,skin,2,FALSE)+VLOOKUP($B14,skin,3,FALSE))*PRODUCT('Constants -ref only'!$B$4:$B$7)*$C$4*1000))))</f>
      </c>
      <c r="D14" s="126"/>
      <c r="E14" s="122"/>
      <c r="F14" s="110">
        <f t="shared" si="1"/>
      </c>
      <c r="G14" s="133">
        <f t="shared" si="2"/>
      </c>
      <c r="H14" s="143"/>
      <c r="I14" s="30"/>
      <c r="J14" s="30"/>
      <c r="K14" s="31"/>
      <c r="L14" s="30"/>
      <c r="M14" s="31"/>
    </row>
    <row r="15" spans="1:13" ht="12.75">
      <c r="A15" s="87">
        <f t="shared" si="0"/>
      </c>
      <c r="B15" s="120" t="str">
        <f>'Dose co intskin- ref only '!A16</f>
        <v>Co-60</v>
      </c>
      <c r="C15" s="109">
        <f>IF($C$4="","",IF(AND(VLOOKUP($B15,skin,2,FALSE)="No Data",VLOOKUP($B15,skin,3,FALSE)="No Data"),"No Data",IF(VLOOKUP($B15,skin,3,FALSE)="No Data",SUM(VLOOKUP($B15,skin,2,FALSE))*PRODUCT('Constants -ref only'!$B$4:$B$7)*$C$4*1000,IF(VLOOKUP($B15,skin,2,FALSE)="No Data",SUM(VLOOKUP($B15,skin,3,FALSE))*PRODUCT('Constants -ref only'!$B$4:$B$7)*$C$4*1000,SUM(VLOOKUP($B15,skin,2,FALSE)+VLOOKUP($B15,skin,3,FALSE))*PRODUCT('Constants -ref only'!$B$4:$B$7)*$C$4*1000))))</f>
      </c>
      <c r="D15" s="126"/>
      <c r="E15" s="122"/>
      <c r="F15" s="110">
        <f t="shared" si="1"/>
      </c>
      <c r="G15" s="133">
        <f t="shared" si="2"/>
      </c>
      <c r="H15" s="143"/>
      <c r="I15" s="30"/>
      <c r="J15" s="30"/>
      <c r="K15" s="31"/>
      <c r="L15" s="30"/>
      <c r="M15" s="31"/>
    </row>
    <row r="16" spans="1:13" ht="12.75">
      <c r="A16" s="87">
        <f t="shared" si="0"/>
      </c>
      <c r="B16" s="120" t="str">
        <f>'Dose co intskin- ref only '!A17</f>
        <v>Sr+90</v>
      </c>
      <c r="C16" s="109">
        <f>IF($C$4="","",IF(AND(VLOOKUP($B16,skin,2,FALSE)="No Data",VLOOKUP($B16,skin,3,FALSE)="No Data"),"No Data",IF(VLOOKUP($B16,skin,3,FALSE)="No Data",SUM(VLOOKUP($B16,skin,2,FALSE))*PRODUCT('Constants -ref only'!$B$4:$B$7)*$C$4*1000,IF(VLOOKUP($B16,skin,2,FALSE)="No Data",SUM(VLOOKUP($B16,skin,3,FALSE))*PRODUCT('Constants -ref only'!$B$4:$B$7)*$C$4*1000,SUM(VLOOKUP($B16,skin,2,FALSE)+VLOOKUP($B16,skin,3,FALSE))*PRODUCT('Constants -ref only'!$B$4:$B$7)*$C$4*1000))))</f>
      </c>
      <c r="D16" s="126"/>
      <c r="E16" s="122"/>
      <c r="F16" s="110">
        <f t="shared" si="1"/>
      </c>
      <c r="G16" s="133">
        <f t="shared" si="2"/>
      </c>
      <c r="H16" s="143"/>
      <c r="I16" s="30"/>
      <c r="J16" s="30"/>
      <c r="K16" s="31"/>
      <c r="L16" s="30"/>
      <c r="M16" s="31"/>
    </row>
    <row r="17" spans="1:13" ht="12.75">
      <c r="A17" s="87">
        <f t="shared" si="0"/>
      </c>
      <c r="B17" s="120" t="str">
        <f>'Dose co intskin- ref only '!A18</f>
        <v>Tc-99</v>
      </c>
      <c r="C17" s="109">
        <f>IF($C$4="","",IF(AND(VLOOKUP($B17,skin,2,FALSE)="No Data",VLOOKUP($B17,skin,3,FALSE)="No Data"),"No Data",IF(VLOOKUP($B17,skin,3,FALSE)="No Data",SUM(VLOOKUP($B17,skin,2,FALSE))*PRODUCT('Constants -ref only'!$B$4:$B$7)*$C$4*1000,IF(VLOOKUP($B17,skin,2,FALSE)="No Data",SUM(VLOOKUP($B17,skin,3,FALSE))*PRODUCT('Constants -ref only'!$B$4:$B$7)*$C$4*1000,SUM(VLOOKUP($B17,skin,2,FALSE)+VLOOKUP($B17,skin,3,FALSE))*PRODUCT('Constants -ref only'!$B$4:$B$7)*$C$4*1000))))</f>
      </c>
      <c r="D17" s="126"/>
      <c r="E17" s="122"/>
      <c r="F17" s="110">
        <f t="shared" si="1"/>
      </c>
      <c r="G17" s="133">
        <f t="shared" si="2"/>
      </c>
      <c r="H17" s="143"/>
      <c r="I17" s="30"/>
      <c r="J17" s="30"/>
      <c r="K17" s="31"/>
      <c r="L17" s="30"/>
      <c r="M17" s="31"/>
    </row>
    <row r="18" spans="1:13" ht="12.75">
      <c r="A18" s="87">
        <f t="shared" si="0"/>
      </c>
      <c r="B18" s="120" t="str">
        <f>'Dose co intskin- ref only '!A19</f>
        <v>Ru+106</v>
      </c>
      <c r="C18" s="109">
        <f>IF($C$4="","",IF(AND(VLOOKUP($B18,skin,2,FALSE)="No Data",VLOOKUP($B18,skin,3,FALSE)="No Data"),"No Data",IF(VLOOKUP($B18,skin,3,FALSE)="No Data",SUM(VLOOKUP($B18,skin,2,FALSE))*PRODUCT('Constants -ref only'!$B$4:$B$7)*$C$4*1000,IF(VLOOKUP($B18,skin,2,FALSE)="No Data",SUM(VLOOKUP($B18,skin,3,FALSE))*PRODUCT('Constants -ref only'!$B$4:$B$7)*$C$4*1000,SUM(VLOOKUP($B18,skin,2,FALSE)+VLOOKUP($B18,skin,3,FALSE))*PRODUCT('Constants -ref only'!$B$4:$B$7)*$C$4*1000))))</f>
      </c>
      <c r="D18" s="126"/>
      <c r="E18" s="122"/>
      <c r="F18" s="110">
        <f t="shared" si="1"/>
      </c>
      <c r="G18" s="133">
        <f t="shared" si="2"/>
      </c>
      <c r="H18" s="143"/>
      <c r="I18" s="30"/>
      <c r="J18" s="30"/>
      <c r="K18" s="31"/>
      <c r="L18" s="30"/>
      <c r="M18" s="31"/>
    </row>
    <row r="19" spans="1:13" ht="12.75">
      <c r="A19" s="87">
        <f t="shared" si="0"/>
      </c>
      <c r="B19" s="120" t="str">
        <f>'Dose co intskin- ref only '!A20</f>
        <v>Sn+126</v>
      </c>
      <c r="C19" s="109">
        <f>IF($C$4="","",IF(AND(VLOOKUP($B19,skin,2,FALSE)="No Data",VLOOKUP($B19,skin,3,FALSE)="No Data"),"No Data",IF(VLOOKUP($B19,skin,3,FALSE)="No Data",SUM(VLOOKUP($B19,skin,2,FALSE))*PRODUCT('Constants -ref only'!$B$4:$B$7)*$C$4*1000,IF(VLOOKUP($B19,skin,2,FALSE)="No Data",SUM(VLOOKUP($B19,skin,3,FALSE))*PRODUCT('Constants -ref only'!$B$4:$B$7)*$C$4*1000,SUM(VLOOKUP($B19,skin,2,FALSE)+VLOOKUP($B19,skin,3,FALSE))*PRODUCT('Constants -ref only'!$B$4:$B$7)*$C$4*1000))))</f>
      </c>
      <c r="D19" s="126"/>
      <c r="E19" s="122"/>
      <c r="F19" s="110">
        <f t="shared" si="1"/>
      </c>
      <c r="G19" s="133">
        <f t="shared" si="2"/>
      </c>
      <c r="H19" s="143"/>
      <c r="I19" s="30"/>
      <c r="J19" s="30"/>
      <c r="K19" s="31"/>
      <c r="L19" s="30"/>
      <c r="M19" s="31"/>
    </row>
    <row r="20" spans="1:13" ht="12.75">
      <c r="A20" s="87">
        <f t="shared" si="0"/>
      </c>
      <c r="B20" s="120" t="str">
        <f>'Dose co intskin- ref only '!A21</f>
        <v>I-129</v>
      </c>
      <c r="C20" s="109">
        <f>IF($C$4="","",IF(AND(VLOOKUP($B20,skin,2,FALSE)="No Data",VLOOKUP($B20,skin,3,FALSE)="No Data"),"No Data",IF(VLOOKUP($B20,skin,3,FALSE)="No Data",SUM(VLOOKUP($B20,skin,2,FALSE))*PRODUCT('Constants -ref only'!$B$4:$B$7)*$C$4*1000,IF(VLOOKUP($B20,skin,2,FALSE)="No Data",SUM(VLOOKUP($B20,skin,3,FALSE))*PRODUCT('Constants -ref only'!$B$4:$B$7)*$C$4*1000,SUM(VLOOKUP($B20,skin,2,FALSE)+VLOOKUP($B20,skin,3,FALSE))*PRODUCT('Constants -ref only'!$B$4:$B$7)*$C$4*1000))))</f>
      </c>
      <c r="D20" s="126"/>
      <c r="E20" s="122"/>
      <c r="F20" s="110">
        <f t="shared" si="1"/>
      </c>
      <c r="G20" s="133">
        <f t="shared" si="2"/>
      </c>
      <c r="H20" s="143"/>
      <c r="I20" s="30"/>
      <c r="J20" s="30"/>
      <c r="K20" s="31"/>
      <c r="L20" s="30"/>
      <c r="M20" s="31"/>
    </row>
    <row r="21" spans="1:13" ht="12.75">
      <c r="A21" s="87">
        <f t="shared" si="0"/>
      </c>
      <c r="B21" s="120" t="str">
        <f>'Dose co intskin- ref only '!A22</f>
        <v>Cs-134</v>
      </c>
      <c r="C21" s="109">
        <f>IF($C$4="","",IF(AND(VLOOKUP($B21,skin,2,FALSE)="No Data",VLOOKUP($B21,skin,3,FALSE)="No Data"),"No Data",IF(VLOOKUP($B21,skin,3,FALSE)="No Data",SUM(VLOOKUP($B21,skin,2,FALSE))*PRODUCT('Constants -ref only'!$B$4:$B$7)*$C$4*1000,IF(VLOOKUP($B21,skin,2,FALSE)="No Data",SUM(VLOOKUP($B21,skin,3,FALSE))*PRODUCT('Constants -ref only'!$B$4:$B$7)*$C$4*1000,SUM(VLOOKUP($B21,skin,2,FALSE)+VLOOKUP($B21,skin,3,FALSE))*PRODUCT('Constants -ref only'!$B$4:$B$7)*$C$4*1000))))</f>
      </c>
      <c r="D21" s="126"/>
      <c r="E21" s="122"/>
      <c r="F21" s="110">
        <f t="shared" si="1"/>
      </c>
      <c r="G21" s="133">
        <f t="shared" si="2"/>
      </c>
      <c r="H21" s="143"/>
      <c r="I21" s="30"/>
      <c r="J21" s="30"/>
      <c r="K21" s="31"/>
      <c r="L21" s="30"/>
      <c r="M21" s="31"/>
    </row>
    <row r="22" spans="1:13" ht="12.75">
      <c r="A22" s="87">
        <f t="shared" si="0"/>
      </c>
      <c r="B22" s="120" t="str">
        <f>'Dose co intskin- ref only '!A23</f>
        <v>Cs+137</v>
      </c>
      <c r="C22" s="109">
        <f>IF($C$4="","",IF(AND(VLOOKUP($B22,skin,2,FALSE)="No Data",VLOOKUP($B22,skin,3,FALSE)="No Data"),"No Data",IF(VLOOKUP($B22,skin,3,FALSE)="No Data",SUM(VLOOKUP($B22,skin,2,FALSE))*PRODUCT('Constants -ref only'!$B$4:$B$7)*$C$4*1000,IF(VLOOKUP($B22,skin,2,FALSE)="No Data",SUM(VLOOKUP($B22,skin,3,FALSE))*PRODUCT('Constants -ref only'!$B$4:$B$7)*$C$4*1000,SUM(VLOOKUP($B22,skin,2,FALSE)+VLOOKUP($B22,skin,3,FALSE))*PRODUCT('Constants -ref only'!$B$4:$B$7)*$C$4*1000))))</f>
      </c>
      <c r="D22" s="126"/>
      <c r="E22" s="122"/>
      <c r="F22" s="110">
        <f t="shared" si="1"/>
      </c>
      <c r="G22" s="133">
        <f t="shared" si="2"/>
      </c>
      <c r="H22" s="143"/>
      <c r="I22" s="30"/>
      <c r="J22" s="30"/>
      <c r="K22" s="31"/>
      <c r="L22" s="30"/>
      <c r="M22" s="31"/>
    </row>
    <row r="23" spans="1:13" ht="12.75">
      <c r="A23" s="87">
        <f t="shared" si="0"/>
      </c>
      <c r="B23" s="120" t="str">
        <f>'Dose co intskin- ref only '!A24</f>
        <v>Pb+210</v>
      </c>
      <c r="C23" s="109">
        <f>IF($C$4="","",IF(AND(VLOOKUP($B23,skin,2,FALSE)="No Data",VLOOKUP($B23,skin,3,FALSE)="No Data"),"No Data",IF(VLOOKUP($B23,skin,3,FALSE)="No Data",SUM(VLOOKUP($B23,skin,2,FALSE))*PRODUCT('Constants -ref only'!$B$4:$B$7)*$C$4*1000,IF(VLOOKUP($B23,skin,2,FALSE)="No Data",SUM(VLOOKUP($B23,skin,3,FALSE))*PRODUCT('Constants -ref only'!$B$4:$B$7)*$C$4*1000,SUM(VLOOKUP($B23,skin,2,FALSE)+VLOOKUP($B23,skin,3,FALSE))*PRODUCT('Constants -ref only'!$B$4:$B$7)*$C$4*1000))))</f>
      </c>
      <c r="D23" s="126"/>
      <c r="E23" s="122"/>
      <c r="F23" s="110">
        <f t="shared" si="1"/>
      </c>
      <c r="G23" s="133">
        <f t="shared" si="2"/>
      </c>
      <c r="H23" s="143"/>
      <c r="I23" s="30"/>
      <c r="J23" s="30"/>
      <c r="K23" s="31"/>
      <c r="L23" s="30"/>
      <c r="M23" s="31"/>
    </row>
    <row r="24" spans="1:13" ht="12.75">
      <c r="A24" s="87">
        <f t="shared" si="0"/>
      </c>
      <c r="B24" s="120" t="str">
        <f>'Dose co intskin- ref only '!A25</f>
        <v>Po-210</v>
      </c>
      <c r="C24" s="109">
        <f>IF($C$4="","",IF(AND(VLOOKUP($B24,skin,2,FALSE)="No Data",VLOOKUP($B24,skin,3,FALSE)="No Data"),"No Data",IF(VLOOKUP($B24,skin,3,FALSE)="No Data",SUM(VLOOKUP($B24,skin,2,FALSE))*PRODUCT('Constants -ref only'!$B$4:$B$7)*$C$4*1000,IF(VLOOKUP($B24,skin,2,FALSE)="No Data",SUM(VLOOKUP($B24,skin,3,FALSE))*PRODUCT('Constants -ref only'!$B$4:$B$7)*$C$4*1000,SUM(VLOOKUP($B24,skin,2,FALSE)+VLOOKUP($B24,skin,3,FALSE))*PRODUCT('Constants -ref only'!$B$4:$B$7)*$C$4*1000))))</f>
      </c>
      <c r="D24" s="126"/>
      <c r="E24" s="122"/>
      <c r="F24" s="110">
        <f t="shared" si="1"/>
      </c>
      <c r="G24" s="133">
        <f t="shared" si="2"/>
      </c>
      <c r="H24" s="143"/>
      <c r="I24" s="30"/>
      <c r="J24" s="30"/>
      <c r="K24" s="31"/>
      <c r="L24" s="30"/>
      <c r="M24" s="31"/>
    </row>
    <row r="25" spans="1:13" ht="12.75">
      <c r="A25" s="87">
        <f t="shared" si="0"/>
      </c>
      <c r="B25" s="120" t="str">
        <f>'Dose co intskin- ref only '!A26</f>
        <v>Ra+226</v>
      </c>
      <c r="C25" s="109">
        <f>IF($C$4="","",IF(AND(VLOOKUP($B25,skin,2,FALSE)="No Data",VLOOKUP($B25,skin,3,FALSE)="No Data"),"No Data",IF(VLOOKUP($B25,skin,3,FALSE)="No Data",SUM(VLOOKUP($B25,skin,2,FALSE))*PRODUCT('Constants -ref only'!$B$4:$B$7)*$C$4*1000,IF(VLOOKUP($B25,skin,2,FALSE)="No Data",SUM(VLOOKUP($B25,skin,3,FALSE))*PRODUCT('Constants -ref only'!$B$4:$B$7)*$C$4*1000,SUM(VLOOKUP($B25,skin,2,FALSE)+VLOOKUP($B25,skin,3,FALSE))*PRODUCT('Constants -ref only'!$B$4:$B$7)*$C$4*1000))))</f>
      </c>
      <c r="D25" s="126"/>
      <c r="E25" s="122"/>
      <c r="F25" s="110">
        <f t="shared" si="1"/>
      </c>
      <c r="G25" s="133">
        <f t="shared" si="2"/>
      </c>
      <c r="H25" s="143"/>
      <c r="I25" s="30"/>
      <c r="J25" s="30"/>
      <c r="K25" s="31"/>
      <c r="L25" s="30"/>
      <c r="M25" s="31"/>
    </row>
    <row r="26" spans="1:13" ht="12.75">
      <c r="A26" s="87">
        <f t="shared" si="0"/>
      </c>
      <c r="B26" s="120" t="str">
        <f>'Dose co intskin- ref only '!A27</f>
        <v>Ra+228</v>
      </c>
      <c r="C26" s="109">
        <f>IF($C$4="","",IF(AND(VLOOKUP($B26,skin,2,FALSE)="No Data",VLOOKUP($B26,skin,3,FALSE)="No Data"),"No Data",IF(VLOOKUP($B26,skin,3,FALSE)="No Data",SUM(VLOOKUP($B26,skin,2,FALSE))*PRODUCT('Constants -ref only'!$B$4:$B$7)*$C$4*1000,IF(VLOOKUP($B26,skin,2,FALSE)="No Data",SUM(VLOOKUP($B26,skin,3,FALSE))*PRODUCT('Constants -ref only'!$B$4:$B$7)*$C$4*1000,SUM(VLOOKUP($B26,skin,2,FALSE)+VLOOKUP($B26,skin,3,FALSE))*PRODUCT('Constants -ref only'!$B$4:$B$7)*$C$4*1000))))</f>
      </c>
      <c r="D26" s="126"/>
      <c r="E26" s="122"/>
      <c r="F26" s="110">
        <f t="shared" si="1"/>
      </c>
      <c r="G26" s="133">
        <f t="shared" si="2"/>
      </c>
      <c r="H26" s="143"/>
      <c r="I26" s="30"/>
      <c r="J26" s="30"/>
      <c r="K26" s="31"/>
      <c r="L26" s="30"/>
      <c r="M26" s="31"/>
    </row>
    <row r="27" spans="1:13" ht="12.75">
      <c r="A27" s="87">
        <f t="shared" si="0"/>
      </c>
      <c r="B27" s="120" t="str">
        <f>'Dose co intskin- ref only '!A28</f>
        <v>Th+228</v>
      </c>
      <c r="C27" s="109">
        <f>IF($C$4="","",IF(AND(VLOOKUP($B27,skin,2,FALSE)="No Data",VLOOKUP($B27,skin,3,FALSE)="No Data"),"No Data",IF(VLOOKUP($B27,skin,3,FALSE)="No Data",SUM(VLOOKUP($B27,skin,2,FALSE))*PRODUCT('Constants -ref only'!$B$4:$B$7)*$C$4*1000,IF(VLOOKUP($B27,skin,2,FALSE)="No Data",SUM(VLOOKUP($B27,skin,3,FALSE))*PRODUCT('Constants -ref only'!$B$4:$B$7)*$C$4*1000,SUM(VLOOKUP($B27,skin,2,FALSE)+VLOOKUP($B27,skin,3,FALSE))*PRODUCT('Constants -ref only'!$B$4:$B$7)*$C$4*1000))))</f>
      </c>
      <c r="D27" s="126"/>
      <c r="E27" s="122"/>
      <c r="F27" s="110">
        <f t="shared" si="1"/>
      </c>
      <c r="G27" s="133">
        <f t="shared" si="2"/>
      </c>
      <c r="H27" s="143"/>
      <c r="I27" s="30"/>
      <c r="J27" s="30"/>
      <c r="K27" s="31"/>
      <c r="L27" s="30"/>
      <c r="M27" s="31"/>
    </row>
    <row r="28" spans="1:13" ht="12.75">
      <c r="A28" s="87">
        <f t="shared" si="0"/>
      </c>
      <c r="B28" s="120" t="str">
        <f>'Dose co intskin- ref only '!A29</f>
        <v>Th+229</v>
      </c>
      <c r="C28" s="109">
        <f>IF($C$4="","",IF(AND(VLOOKUP($B28,skin,2,FALSE)="No Data",VLOOKUP($B28,skin,3,FALSE)="No Data"),"No Data",IF(VLOOKUP($B28,skin,3,FALSE)="No Data",SUM(VLOOKUP($B28,skin,2,FALSE))*PRODUCT('Constants -ref only'!$B$4:$B$7)*$C$4*1000,IF(VLOOKUP($B28,skin,2,FALSE)="No Data",SUM(VLOOKUP($B28,skin,3,FALSE))*PRODUCT('Constants -ref only'!$B$4:$B$7)*$C$4*1000,SUM(VLOOKUP($B28,skin,2,FALSE)+VLOOKUP($B28,skin,3,FALSE))*PRODUCT('Constants -ref only'!$B$4:$B$7)*$C$4*1000))))</f>
      </c>
      <c r="D28" s="126"/>
      <c r="E28" s="122"/>
      <c r="F28" s="110">
        <f t="shared" si="1"/>
      </c>
      <c r="G28" s="133">
        <f t="shared" si="2"/>
      </c>
      <c r="H28" s="143"/>
      <c r="I28" s="30"/>
      <c r="J28" s="30"/>
      <c r="K28" s="31"/>
      <c r="L28" s="30"/>
      <c r="M28" s="31"/>
    </row>
    <row r="29" spans="1:13" ht="12.75">
      <c r="A29" s="87">
        <f t="shared" si="0"/>
      </c>
      <c r="B29" s="120" t="str">
        <f>'Dose co intskin- ref only '!A30</f>
        <v>Th-230</v>
      </c>
      <c r="C29" s="109">
        <f>IF($C$4="","",IF(AND(VLOOKUP($B29,skin,2,FALSE)="No Data",VLOOKUP($B29,skin,3,FALSE)="No Data"),"No Data",IF(VLOOKUP($B29,skin,3,FALSE)="No Data",SUM(VLOOKUP($B29,skin,2,FALSE))*PRODUCT('Constants -ref only'!$B$4:$B$7)*$C$4*1000,IF(VLOOKUP($B29,skin,2,FALSE)="No Data",SUM(VLOOKUP($B29,skin,3,FALSE))*PRODUCT('Constants -ref only'!$B$4:$B$7)*$C$4*1000,SUM(VLOOKUP($B29,skin,2,FALSE)+VLOOKUP($B29,skin,3,FALSE))*PRODUCT('Constants -ref only'!$B$4:$B$7)*$C$4*1000))))</f>
      </c>
      <c r="D29" s="126"/>
      <c r="E29" s="122"/>
      <c r="F29" s="110">
        <f t="shared" si="1"/>
      </c>
      <c r="G29" s="133">
        <f t="shared" si="2"/>
      </c>
      <c r="H29" s="143"/>
      <c r="I29" s="30"/>
      <c r="J29" s="30"/>
      <c r="K29" s="31"/>
      <c r="L29" s="30"/>
      <c r="M29" s="31"/>
    </row>
    <row r="30" spans="1:13" ht="12.75">
      <c r="A30" s="87">
        <f t="shared" si="0"/>
      </c>
      <c r="B30" s="120" t="str">
        <f>'Dose co intskin- ref only '!A31</f>
        <v>Th-232</v>
      </c>
      <c r="C30" s="109">
        <f>IF($C$4="","",IF(AND(VLOOKUP($B30,skin,2,FALSE)="No Data",VLOOKUP($B30,skin,3,FALSE)="No Data"),"No Data",IF(VLOOKUP($B30,skin,3,FALSE)="No Data",SUM(VLOOKUP($B30,skin,2,FALSE))*PRODUCT('Constants -ref only'!$B$4:$B$7)*$C$4*1000,IF(VLOOKUP($B30,skin,2,FALSE)="No Data",SUM(VLOOKUP($B30,skin,3,FALSE))*PRODUCT('Constants -ref only'!$B$4:$B$7)*$C$4*1000,SUM(VLOOKUP($B30,skin,2,FALSE)+VLOOKUP($B30,skin,3,FALSE))*PRODUCT('Constants -ref only'!$B$4:$B$7)*$C$4*1000))))</f>
      </c>
      <c r="D30" s="126"/>
      <c r="E30" s="122"/>
      <c r="F30" s="110">
        <f t="shared" si="1"/>
      </c>
      <c r="G30" s="133">
        <f t="shared" si="2"/>
      </c>
      <c r="H30" s="143"/>
      <c r="I30" s="30"/>
      <c r="J30" s="30"/>
      <c r="K30" s="31"/>
      <c r="L30" s="30"/>
      <c r="M30" s="31"/>
    </row>
    <row r="31" spans="1:13" ht="12.75">
      <c r="A31" s="87">
        <f t="shared" si="0"/>
      </c>
      <c r="B31" s="120" t="str">
        <f>'Dose co intskin- ref only '!A32</f>
        <v>Pa-231</v>
      </c>
      <c r="C31" s="109">
        <f>IF($C$4="","",IF(AND(VLOOKUP($B31,skin,2,FALSE)="No Data",VLOOKUP($B31,skin,3,FALSE)="No Data"),"No Data",IF(VLOOKUP($B31,skin,3,FALSE)="No Data",SUM(VLOOKUP($B31,skin,2,FALSE))*PRODUCT('Constants -ref only'!$B$4:$B$7)*$C$4*1000,IF(VLOOKUP($B31,skin,2,FALSE)="No Data",SUM(VLOOKUP($B31,skin,3,FALSE))*PRODUCT('Constants -ref only'!$B$4:$B$7)*$C$4*1000,SUM(VLOOKUP($B31,skin,2,FALSE)+VLOOKUP($B31,skin,3,FALSE))*PRODUCT('Constants -ref only'!$B$4:$B$7)*$C$4*1000))))</f>
      </c>
      <c r="D31" s="126"/>
      <c r="E31" s="122"/>
      <c r="F31" s="110">
        <f t="shared" si="1"/>
      </c>
      <c r="G31" s="133">
        <f t="shared" si="2"/>
      </c>
      <c r="H31" s="143"/>
      <c r="I31" s="30"/>
      <c r="J31" s="30"/>
      <c r="K31" s="31"/>
      <c r="L31" s="30"/>
      <c r="M31" s="31"/>
    </row>
    <row r="32" spans="1:13" ht="12.75">
      <c r="A32" s="87">
        <f t="shared" si="0"/>
      </c>
      <c r="B32" s="120" t="str">
        <f>'Dose co intskin- ref only '!A33</f>
        <v>U-233</v>
      </c>
      <c r="C32" s="109">
        <f>IF($C$4="","",IF(AND(VLOOKUP($B32,skin,2,FALSE)="No Data",VLOOKUP($B32,skin,3,FALSE)="No Data"),"No Data",IF(VLOOKUP($B32,skin,3,FALSE)="No Data",SUM(VLOOKUP($B32,skin,2,FALSE))*PRODUCT('Constants -ref only'!$B$4:$B$7)*$C$4*1000,IF(VLOOKUP($B32,skin,2,FALSE)="No Data",SUM(VLOOKUP($B32,skin,3,FALSE))*PRODUCT('Constants -ref only'!$B$4:$B$7)*$C$4*1000,SUM(VLOOKUP($B32,skin,2,FALSE)+VLOOKUP($B32,skin,3,FALSE))*PRODUCT('Constants -ref only'!$B$4:$B$7)*$C$4*1000))))</f>
      </c>
      <c r="D32" s="126"/>
      <c r="E32" s="122"/>
      <c r="F32" s="110">
        <f t="shared" si="1"/>
      </c>
      <c r="G32" s="133">
        <f t="shared" si="2"/>
      </c>
      <c r="H32" s="143"/>
      <c r="I32" s="30"/>
      <c r="J32" s="30"/>
      <c r="K32" s="31"/>
      <c r="L32" s="30"/>
      <c r="M32" s="31"/>
    </row>
    <row r="33" spans="1:13" ht="12.75">
      <c r="A33" s="87">
        <f t="shared" si="0"/>
      </c>
      <c r="B33" s="120" t="str">
        <f>'Dose co intskin- ref only '!A34</f>
        <v>U-234</v>
      </c>
      <c r="C33" s="109">
        <f>IF($C$4="","",IF(AND(VLOOKUP($B33,skin,2,FALSE)="No Data",VLOOKUP($B33,skin,3,FALSE)="No Data"),"No Data",IF(VLOOKUP($B33,skin,3,FALSE)="No Data",SUM(VLOOKUP($B33,skin,2,FALSE))*PRODUCT('Constants -ref only'!$B$4:$B$7)*$C$4*1000,IF(VLOOKUP($B33,skin,2,FALSE)="No Data",SUM(VLOOKUP($B33,skin,3,FALSE))*PRODUCT('Constants -ref only'!$B$4:$B$7)*$C$4*1000,SUM(VLOOKUP($B33,skin,2,FALSE)+VLOOKUP($B33,skin,3,FALSE))*PRODUCT('Constants -ref only'!$B$4:$B$7)*$C$4*1000))))</f>
      </c>
      <c r="D33" s="126"/>
      <c r="E33" s="122"/>
      <c r="F33" s="110">
        <f t="shared" si="1"/>
      </c>
      <c r="G33" s="133">
        <f t="shared" si="2"/>
      </c>
      <c r="H33" s="143"/>
      <c r="I33" s="30"/>
      <c r="J33" s="30"/>
      <c r="K33" s="31"/>
      <c r="L33" s="30"/>
      <c r="M33" s="31"/>
    </row>
    <row r="34" spans="1:13" ht="12.75">
      <c r="A34" s="87">
        <f t="shared" si="0"/>
      </c>
      <c r="B34" s="120" t="str">
        <f>'Dose co intskin- ref only '!A35</f>
        <v>U+235</v>
      </c>
      <c r="C34" s="109">
        <f>IF($C$4="","",IF(AND(VLOOKUP($B34,skin,2,FALSE)="No Data",VLOOKUP($B34,skin,3,FALSE)="No Data"),"No Data",IF(VLOOKUP($B34,skin,3,FALSE)="No Data",SUM(VLOOKUP($B34,skin,2,FALSE))*PRODUCT('Constants -ref only'!$B$4:$B$7)*$C$4*1000,IF(VLOOKUP($B34,skin,2,FALSE)="No Data",SUM(VLOOKUP($B34,skin,3,FALSE))*PRODUCT('Constants -ref only'!$B$4:$B$7)*$C$4*1000,SUM(VLOOKUP($B34,skin,2,FALSE)+VLOOKUP($B34,skin,3,FALSE))*PRODUCT('Constants -ref only'!$B$4:$B$7)*$C$4*1000))))</f>
      </c>
      <c r="D34" s="126"/>
      <c r="E34" s="122"/>
      <c r="F34" s="110">
        <f t="shared" si="1"/>
      </c>
      <c r="G34" s="133">
        <f t="shared" si="2"/>
      </c>
      <c r="H34" s="143"/>
      <c r="I34" s="30"/>
      <c r="J34" s="30"/>
      <c r="K34" s="31"/>
      <c r="L34" s="30"/>
      <c r="M34" s="31"/>
    </row>
    <row r="35" spans="1:13" ht="12.75">
      <c r="A35" s="87">
        <f t="shared" si="0"/>
      </c>
      <c r="B35" s="120" t="str">
        <f>'Dose co intskin- ref only '!A36</f>
        <v>U-236</v>
      </c>
      <c r="C35" s="109">
        <f>IF($C$4="","",IF(AND(VLOOKUP($B35,skin,2,FALSE)="No Data",VLOOKUP($B35,skin,3,FALSE)="No Data"),"No Data",IF(VLOOKUP($B35,skin,3,FALSE)="No Data",SUM(VLOOKUP($B35,skin,2,FALSE))*PRODUCT('Constants -ref only'!$B$4:$B$7)*$C$4*1000,IF(VLOOKUP($B35,skin,2,FALSE)="No Data",SUM(VLOOKUP($B35,skin,3,FALSE))*PRODUCT('Constants -ref only'!$B$4:$B$7)*$C$4*1000,SUM(VLOOKUP($B35,skin,2,FALSE)+VLOOKUP($B35,skin,3,FALSE))*PRODUCT('Constants -ref only'!$B$4:$B$7)*$C$4*1000))))</f>
      </c>
      <c r="D35" s="126"/>
      <c r="E35" s="122"/>
      <c r="F35" s="110">
        <f t="shared" si="1"/>
      </c>
      <c r="G35" s="133">
        <f t="shared" si="2"/>
      </c>
      <c r="H35" s="143"/>
      <c r="I35" s="30"/>
      <c r="J35" s="30"/>
      <c r="K35" s="31"/>
      <c r="L35" s="30"/>
      <c r="M35" s="31"/>
    </row>
    <row r="36" spans="1:13" ht="12.75">
      <c r="A36" s="87">
        <f t="shared" si="0"/>
      </c>
      <c r="B36" s="120" t="str">
        <f>'Dose co intskin- ref only '!A37</f>
        <v>U+238</v>
      </c>
      <c r="C36" s="109">
        <f>IF($C$4="","",IF(AND(VLOOKUP($B36,skin,2,FALSE)="No Data",VLOOKUP($B36,skin,3,FALSE)="No Data"),"No Data",IF(VLOOKUP($B36,skin,3,FALSE)="No Data",SUM(VLOOKUP($B36,skin,2,FALSE))*PRODUCT('Constants -ref only'!$B$4:$B$7)*$C$4*1000,IF(VLOOKUP($B36,skin,2,FALSE)="No Data",SUM(VLOOKUP($B36,skin,3,FALSE))*PRODUCT('Constants -ref only'!$B$4:$B$7)*$C$4*1000,SUM(VLOOKUP($B36,skin,2,FALSE)+VLOOKUP($B36,skin,3,FALSE))*PRODUCT('Constants -ref only'!$B$4:$B$7)*$C$4*1000))))</f>
      </c>
      <c r="D36" s="126"/>
      <c r="E36" s="122"/>
      <c r="F36" s="110">
        <f t="shared" si="1"/>
      </c>
      <c r="G36" s="133">
        <f t="shared" si="2"/>
      </c>
      <c r="H36" s="143"/>
      <c r="I36" s="30"/>
      <c r="J36" s="30"/>
      <c r="K36" s="31"/>
      <c r="L36" s="30"/>
      <c r="M36" s="31"/>
    </row>
    <row r="37" spans="1:13" ht="12.75">
      <c r="A37" s="87">
        <f t="shared" si="0"/>
      </c>
      <c r="B37" s="120" t="str">
        <f>'Dose co intskin- ref only '!A38</f>
        <v>Np+237</v>
      </c>
      <c r="C37" s="109">
        <f>IF($C$4="","",IF(AND(VLOOKUP($B37,skin,2,FALSE)="No Data",VLOOKUP($B37,skin,3,FALSE)="No Data"),"No Data",IF(VLOOKUP($B37,skin,3,FALSE)="No Data",SUM(VLOOKUP($B37,skin,2,FALSE))*PRODUCT('Constants -ref only'!$B$4:$B$7)*$C$4*1000,IF(VLOOKUP($B37,skin,2,FALSE)="No Data",SUM(VLOOKUP($B37,skin,3,FALSE))*PRODUCT('Constants -ref only'!$B$4:$B$7)*$C$4*1000,SUM(VLOOKUP($B37,skin,2,FALSE)+VLOOKUP($B37,skin,3,FALSE))*PRODUCT('Constants -ref only'!$B$4:$B$7)*$C$4*1000))))</f>
      </c>
      <c r="D37" s="126"/>
      <c r="E37" s="122"/>
      <c r="F37" s="110">
        <f t="shared" si="1"/>
      </c>
      <c r="G37" s="133">
        <f t="shared" si="2"/>
      </c>
      <c r="H37" s="143"/>
      <c r="I37" s="30"/>
      <c r="J37" s="30"/>
      <c r="K37" s="31"/>
      <c r="L37" s="30"/>
      <c r="M37" s="31"/>
    </row>
    <row r="38" spans="1:13" ht="12.75">
      <c r="A38" s="87">
        <f t="shared" si="0"/>
      </c>
      <c r="B38" s="120" t="str">
        <f>'Dose co intskin- ref only '!A39</f>
        <v>Pu-238</v>
      </c>
      <c r="C38" s="109">
        <f>IF($C$4="","",IF(AND(VLOOKUP($B38,skin,2,FALSE)="No Data",VLOOKUP($B38,skin,3,FALSE)="No Data"),"No Data",IF(VLOOKUP($B38,skin,3,FALSE)="No Data",SUM(VLOOKUP($B38,skin,2,FALSE))*PRODUCT('Constants -ref only'!$B$4:$B$7)*$C$4*1000,IF(VLOOKUP($B38,skin,2,FALSE)="No Data",SUM(VLOOKUP($B38,skin,3,FALSE))*PRODUCT('Constants -ref only'!$B$4:$B$7)*$C$4*1000,SUM(VLOOKUP($B38,skin,2,FALSE)+VLOOKUP($B38,skin,3,FALSE))*PRODUCT('Constants -ref only'!$B$4:$B$7)*$C$4*1000))))</f>
      </c>
      <c r="D38" s="126"/>
      <c r="E38" s="122"/>
      <c r="F38" s="110">
        <f t="shared" si="1"/>
      </c>
      <c r="G38" s="133">
        <f t="shared" si="2"/>
      </c>
      <c r="H38" s="143"/>
      <c r="I38" s="30"/>
      <c r="J38" s="30"/>
      <c r="K38" s="31"/>
      <c r="L38" s="30"/>
      <c r="M38" s="31"/>
    </row>
    <row r="39" spans="1:13" ht="12.75">
      <c r="A39" s="87">
        <f t="shared" si="0"/>
      </c>
      <c r="B39" s="120" t="str">
        <f>'Dose co intskin- ref only '!A40</f>
        <v>Pu-239</v>
      </c>
      <c r="C39" s="109">
        <f>IF($C$4="","",IF(AND(VLOOKUP($B39,skin,2,FALSE)="No Data",VLOOKUP($B39,skin,3,FALSE)="No Data"),"No Data",IF(VLOOKUP($B39,skin,3,FALSE)="No Data",SUM(VLOOKUP($B39,skin,2,FALSE))*PRODUCT('Constants -ref only'!$B$4:$B$7)*$C$4*1000,IF(VLOOKUP($B39,skin,2,FALSE)="No Data",SUM(VLOOKUP($B39,skin,3,FALSE))*PRODUCT('Constants -ref only'!$B$4:$B$7)*$C$4*1000,SUM(VLOOKUP($B39,skin,2,FALSE)+VLOOKUP($B39,skin,3,FALSE))*PRODUCT('Constants -ref only'!$B$4:$B$7)*$C$4*1000))))</f>
      </c>
      <c r="D39" s="126"/>
      <c r="E39" s="122"/>
      <c r="F39" s="110">
        <f t="shared" si="1"/>
      </c>
      <c r="G39" s="133">
        <f t="shared" si="2"/>
      </c>
      <c r="H39" s="143"/>
      <c r="I39" s="30"/>
      <c r="J39" s="30"/>
      <c r="K39" s="31"/>
      <c r="L39" s="30"/>
      <c r="M39" s="31"/>
    </row>
    <row r="40" spans="1:13" ht="12.75">
      <c r="A40" s="87">
        <f t="shared" si="0"/>
      </c>
      <c r="B40" s="120" t="str">
        <f>'Dose co intskin- ref only '!A41</f>
        <v>Pu-240</v>
      </c>
      <c r="C40" s="109">
        <f>IF($C$4="","",IF(AND(VLOOKUP($B40,skin,2,FALSE)="No Data",VLOOKUP($B40,skin,3,FALSE)="No Data"),"No Data",IF(VLOOKUP($B40,skin,3,FALSE)="No Data",SUM(VLOOKUP($B40,skin,2,FALSE))*PRODUCT('Constants -ref only'!$B$4:$B$7)*$C$4*1000,IF(VLOOKUP($B40,skin,2,FALSE)="No Data",SUM(VLOOKUP($B40,skin,3,FALSE))*PRODUCT('Constants -ref only'!$B$4:$B$7)*$C$4*1000,SUM(VLOOKUP($B40,skin,2,FALSE)+VLOOKUP($B40,skin,3,FALSE))*PRODUCT('Constants -ref only'!$B$4:$B$7)*$C$4*1000))))</f>
      </c>
      <c r="D40" s="126"/>
      <c r="E40" s="122"/>
      <c r="F40" s="110">
        <f t="shared" si="1"/>
      </c>
      <c r="G40" s="133">
        <f t="shared" si="2"/>
      </c>
      <c r="H40" s="143"/>
      <c r="I40" s="30"/>
      <c r="J40" s="30"/>
      <c r="K40" s="31"/>
      <c r="L40" s="30"/>
      <c r="M40" s="31"/>
    </row>
    <row r="41" spans="1:13" ht="12.75">
      <c r="A41" s="87">
        <f t="shared" si="0"/>
      </c>
      <c r="B41" s="120" t="str">
        <f>'Dose co intskin- ref only '!A42</f>
        <v>Pu-241</v>
      </c>
      <c r="C41" s="109">
        <f>IF($C$4="","",IF(AND(VLOOKUP($B41,skin,2,FALSE)="No Data",VLOOKUP($B41,skin,3,FALSE)="No Data"),"No Data",IF(VLOOKUP($B41,skin,3,FALSE)="No Data",SUM(VLOOKUP($B41,skin,2,FALSE))*PRODUCT('Constants -ref only'!$B$4:$B$7)*$C$4*1000,IF(VLOOKUP($B41,skin,2,FALSE)="No Data",SUM(VLOOKUP($B41,skin,3,FALSE))*PRODUCT('Constants -ref only'!$B$4:$B$7)*$C$4*1000,SUM(VLOOKUP($B41,skin,2,FALSE)+VLOOKUP($B41,skin,3,FALSE))*PRODUCT('Constants -ref only'!$B$4:$B$7)*$C$4*1000))))</f>
      </c>
      <c r="D41" s="126"/>
      <c r="E41" s="122"/>
      <c r="F41" s="110">
        <f t="shared" si="1"/>
      </c>
      <c r="G41" s="133">
        <f t="shared" si="2"/>
      </c>
      <c r="H41" s="143"/>
      <c r="I41" s="30"/>
      <c r="J41" s="30"/>
      <c r="K41" s="31"/>
      <c r="L41" s="30"/>
      <c r="M41" s="31"/>
    </row>
    <row r="42" spans="1:13" ht="12.75">
      <c r="A42" s="87">
        <f t="shared" si="0"/>
      </c>
      <c r="B42" s="120" t="str">
        <f>'Dose co intskin- ref only '!A43</f>
        <v>Pu-242</v>
      </c>
      <c r="C42" s="109">
        <f>IF($C$4="","",IF(AND(VLOOKUP($B42,skin,2,FALSE)="No Data",VLOOKUP($B42,skin,3,FALSE)="No Data"),"No Data",IF(VLOOKUP($B42,skin,3,FALSE)="No Data",SUM(VLOOKUP($B42,skin,2,FALSE))*PRODUCT('Constants -ref only'!$B$4:$B$7)*$C$4*1000,IF(VLOOKUP($B42,skin,2,FALSE)="No Data",SUM(VLOOKUP($B42,skin,3,FALSE))*PRODUCT('Constants -ref only'!$B$4:$B$7)*$C$4*1000,SUM(VLOOKUP($B42,skin,2,FALSE)+VLOOKUP($B42,skin,3,FALSE))*PRODUCT('Constants -ref only'!$B$4:$B$7)*$C$4*1000))))</f>
      </c>
      <c r="D42" s="126"/>
      <c r="E42" s="122"/>
      <c r="F42" s="110">
        <f t="shared" si="1"/>
      </c>
      <c r="G42" s="133">
        <f t="shared" si="2"/>
      </c>
      <c r="H42" s="143"/>
      <c r="I42" s="30"/>
      <c r="J42" s="30"/>
      <c r="K42" s="31"/>
      <c r="L42" s="30"/>
      <c r="M42" s="31"/>
    </row>
    <row r="43" spans="1:13" ht="12.75">
      <c r="A43" s="87">
        <f t="shared" si="0"/>
      </c>
      <c r="B43" s="120" t="str">
        <f>'Dose co intskin- ref only '!A44</f>
        <v>Am-241</v>
      </c>
      <c r="C43" s="109">
        <f>IF($C$4="","",IF(AND(VLOOKUP($B43,skin,2,FALSE)="No Data",VLOOKUP($B43,skin,3,FALSE)="No Data"),"No Data",IF(VLOOKUP($B43,skin,3,FALSE)="No Data",SUM(VLOOKUP($B43,skin,2,FALSE))*PRODUCT('Constants -ref only'!$B$4:$B$7)*$C$4*1000,IF(VLOOKUP($B43,skin,2,FALSE)="No Data",SUM(VLOOKUP($B43,skin,3,FALSE))*PRODUCT('Constants -ref only'!$B$4:$B$7)*$C$4*1000,SUM(VLOOKUP($B43,skin,2,FALSE)+VLOOKUP($B43,skin,3,FALSE))*PRODUCT('Constants -ref only'!$B$4:$B$7)*$C$4*1000))))</f>
      </c>
      <c r="D43" s="126"/>
      <c r="E43" s="122"/>
      <c r="F43" s="110">
        <f t="shared" si="1"/>
      </c>
      <c r="G43" s="133">
        <f t="shared" si="2"/>
      </c>
      <c r="H43" s="143"/>
      <c r="I43" s="30"/>
      <c r="J43" s="30"/>
      <c r="K43" s="31"/>
      <c r="L43" s="30"/>
      <c r="M43" s="31"/>
    </row>
    <row r="44" spans="1:13" ht="12.75">
      <c r="A44" s="87">
        <f t="shared" si="0"/>
      </c>
      <c r="B44" s="120" t="str">
        <f>'Dose co intskin- ref only '!A45</f>
        <v>Cm-242</v>
      </c>
      <c r="C44" s="109">
        <f>IF($C$4="","",IF(AND(VLOOKUP($B44,skin,2,FALSE)="No Data",VLOOKUP($B44,skin,3,FALSE)="No Data"),"No Data",IF(VLOOKUP($B44,skin,3,FALSE)="No Data",SUM(VLOOKUP($B44,skin,2,FALSE))*PRODUCT('Constants -ref only'!$B$4:$B$7)*$C$4*1000,IF(VLOOKUP($B44,skin,2,FALSE)="No Data",SUM(VLOOKUP($B44,skin,3,FALSE))*PRODUCT('Constants -ref only'!$B$4:$B$7)*$C$4*1000,SUM(VLOOKUP($B44,skin,2,FALSE)+VLOOKUP($B44,skin,3,FALSE))*PRODUCT('Constants -ref only'!$B$4:$B$7)*$C$4*1000))))</f>
      </c>
      <c r="D44" s="126"/>
      <c r="E44" s="122"/>
      <c r="F44" s="110">
        <f t="shared" si="1"/>
      </c>
      <c r="G44" s="133">
        <f t="shared" si="2"/>
      </c>
      <c r="H44" s="143"/>
      <c r="I44" s="30"/>
      <c r="J44" s="30"/>
      <c r="K44" s="31"/>
      <c r="L44" s="30"/>
      <c r="M44" s="31"/>
    </row>
    <row r="45" spans="1:13" ht="12.75">
      <c r="A45" s="87">
        <f t="shared" si="0"/>
      </c>
      <c r="B45" s="120" t="str">
        <f>'Dose co intskin- ref only '!A46</f>
        <v>Cm-243</v>
      </c>
      <c r="C45" s="109">
        <f>IF($C$4="","",IF(AND(VLOOKUP($B45,skin,2,FALSE)="No Data",VLOOKUP($B45,skin,3,FALSE)="No Data"),"No Data",IF(VLOOKUP($B45,skin,3,FALSE)="No Data",SUM(VLOOKUP($B45,skin,2,FALSE))*PRODUCT('Constants -ref only'!$B$4:$B$7)*$C$4*1000,IF(VLOOKUP($B45,skin,2,FALSE)="No Data",SUM(VLOOKUP($B45,skin,3,FALSE))*PRODUCT('Constants -ref only'!$B$4:$B$7)*$C$4*1000,SUM(VLOOKUP($B45,skin,2,FALSE)+VLOOKUP($B45,skin,3,FALSE))*PRODUCT('Constants -ref only'!$B$4:$B$7)*$C$4*1000))))</f>
      </c>
      <c r="D45" s="126"/>
      <c r="E45" s="122"/>
      <c r="F45" s="110">
        <f t="shared" si="1"/>
      </c>
      <c r="G45" s="133">
        <f t="shared" si="2"/>
      </c>
      <c r="H45" s="143"/>
      <c r="I45" s="30"/>
      <c r="J45" s="30"/>
      <c r="K45" s="31"/>
      <c r="L45" s="30"/>
      <c r="M45" s="31"/>
    </row>
    <row r="46" spans="1:13" ht="12.75">
      <c r="A46" s="87">
        <f t="shared" si="0"/>
      </c>
      <c r="B46" s="120" t="str">
        <f>'Dose co intskin- ref only '!A47</f>
        <v>Cm-244</v>
      </c>
      <c r="C46" s="109">
        <f>IF($C$4="","",IF(AND(VLOOKUP($B46,skin,2,FALSE)="No Data",VLOOKUP($B46,skin,3,FALSE)="No Data"),"No Data",IF(VLOOKUP($B46,skin,3,FALSE)="No Data",SUM(VLOOKUP($B46,skin,2,FALSE))*PRODUCT('Constants -ref only'!$B$4:$B$7)*$C$4*1000,IF(VLOOKUP($B46,skin,2,FALSE)="No Data",SUM(VLOOKUP($B46,skin,3,FALSE))*PRODUCT('Constants -ref only'!$B$4:$B$7)*$C$4*1000,SUM(VLOOKUP($B46,skin,2,FALSE)+VLOOKUP($B46,skin,3,FALSE))*PRODUCT('Constants -ref only'!$B$4:$B$7)*$C$4*1000))))</f>
      </c>
      <c r="D46" s="126"/>
      <c r="E46" s="122"/>
      <c r="F46" s="110">
        <f t="shared" si="1"/>
      </c>
      <c r="G46" s="133">
        <f t="shared" si="2"/>
      </c>
      <c r="H46" s="143"/>
      <c r="I46" s="30"/>
      <c r="J46" s="30"/>
      <c r="K46" s="31"/>
      <c r="L46" s="30"/>
      <c r="M46" s="31"/>
    </row>
    <row r="47" spans="1:12" s="31" customFormat="1" ht="12.75">
      <c r="A47" s="87"/>
      <c r="B47" s="103"/>
      <c r="C47" s="104"/>
      <c r="D47" s="46"/>
      <c r="E47" s="106"/>
      <c r="F47" s="104"/>
      <c r="H47" s="95"/>
      <c r="I47" s="30"/>
      <c r="J47" s="30"/>
      <c r="L47" s="30"/>
    </row>
    <row r="48" spans="2:6" ht="12.75">
      <c r="B48" s="67" t="s">
        <v>120</v>
      </c>
      <c r="F48" s="44">
        <f>IF(SUM(F10:F46)=0,"",SUM(F10:F46))</f>
      </c>
    </row>
  </sheetData>
  <sheetProtection password="D841" sheet="1" objects="1" scenarios="1"/>
  <mergeCells count="7">
    <mergeCell ref="I5:M7"/>
    <mergeCell ref="B1:C1"/>
    <mergeCell ref="E1:G1"/>
    <mergeCell ref="E7:E8"/>
    <mergeCell ref="F7:F8"/>
    <mergeCell ref="G7:G8"/>
    <mergeCell ref="E4:G6"/>
  </mergeCells>
  <conditionalFormatting sqref="C10:C47">
    <cfRule type="cellIs" priority="1" dxfId="0" operator="equal" stopIfTrue="1">
      <formula>"No Data"</formula>
    </cfRule>
  </conditionalFormatting>
  <conditionalFormatting sqref="H10:H46">
    <cfRule type="cellIs" priority="2" dxfId="1" operator="equal" stopIfTrue="1">
      <formula>""</formula>
    </cfRule>
    <cfRule type="cellIs" priority="3" dxfId="3" operator="equal" stopIfTrue="1">
      <formula>MAX(H$10:H$46)</formula>
    </cfRule>
  </conditionalFormatting>
  <conditionalFormatting sqref="F10:G46">
    <cfRule type="cellIs" priority="4" dxfId="1" operator="equal" stopIfTrue="1">
      <formula>""</formula>
    </cfRule>
    <cfRule type="cellIs" priority="5" dxfId="2" operator="equal" stopIfTrue="1">
      <formula>MAX(F$10:F$46)</formula>
    </cfRule>
  </conditionalFormatting>
  <dataValidations count="1">
    <dataValidation type="custom" allowBlank="1" showInputMessage="1" showErrorMessage="1" error="The input has exceeded the total number of hours in one year." sqref="C4">
      <formula1>C4&lt;8770</formula1>
    </dataValidation>
  </dataValidations>
  <printOptions horizontalCentered="1"/>
  <pageMargins left="0.31496062992125984" right="0.31496062992125984" top="0.984251968503937" bottom="0.984251968503937" header="0.5118110236220472" footer="0.5118110236220472"/>
  <pageSetup fitToHeight="1" fitToWidth="1" horizontalDpi="600" verticalDpi="600" orientation="portrait" paperSize="9"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P48"/>
  <sheetViews>
    <sheetView showGridLines="0" workbookViewId="0" topLeftCell="B1">
      <selection activeCell="D4" sqref="D4"/>
    </sheetView>
  </sheetViews>
  <sheetFormatPr defaultColWidth="9.140625" defaultRowHeight="12.75"/>
  <cols>
    <col min="1" max="1" width="26.00390625" style="87" hidden="1" customWidth="1"/>
    <col min="2" max="2" width="22.7109375" style="0" customWidth="1"/>
    <col min="3" max="6" width="17.7109375" style="15" customWidth="1"/>
    <col min="7" max="7" width="2.28125" style="0" customWidth="1"/>
    <col min="8" max="12" width="14.7109375" style="0" customWidth="1"/>
    <col min="13" max="16" width="11.421875" style="0" customWidth="1"/>
  </cols>
  <sheetData>
    <row r="1" spans="2:16" ht="25.5" customHeight="1">
      <c r="B1" s="281"/>
      <c r="C1" s="400" t="s">
        <v>162</v>
      </c>
      <c r="D1" s="400"/>
      <c r="E1" s="400"/>
      <c r="F1" s="400"/>
      <c r="G1" s="282"/>
      <c r="H1" s="401" t="s">
        <v>161</v>
      </c>
      <c r="I1" s="401"/>
      <c r="J1" s="401"/>
      <c r="K1" s="401"/>
      <c r="L1" s="401"/>
      <c r="M1" s="283"/>
      <c r="N1" s="283"/>
      <c r="O1" s="283"/>
      <c r="P1" s="284"/>
    </row>
    <row r="2" spans="2:16" ht="12.75">
      <c r="B2" s="194"/>
      <c r="C2" s="285"/>
      <c r="D2" s="285"/>
      <c r="E2" s="285"/>
      <c r="F2" s="286" t="s">
        <v>314</v>
      </c>
      <c r="G2" s="355"/>
      <c r="H2" s="381"/>
      <c r="I2" s="381"/>
      <c r="J2" s="381"/>
      <c r="K2" s="381"/>
      <c r="L2" s="382"/>
      <c r="M2" s="130"/>
      <c r="N2" s="130"/>
      <c r="O2" s="130"/>
      <c r="P2" s="195"/>
    </row>
    <row r="3" spans="2:16" ht="12.75">
      <c r="B3" s="194"/>
      <c r="C3" s="130"/>
      <c r="D3" s="285" t="s">
        <v>51</v>
      </c>
      <c r="E3" s="285"/>
      <c r="F3" s="130"/>
      <c r="G3" s="383"/>
      <c r="H3" s="384"/>
      <c r="I3" s="384"/>
      <c r="J3" s="384"/>
      <c r="K3" s="384"/>
      <c r="L3" s="385"/>
      <c r="M3" s="130"/>
      <c r="N3" s="130"/>
      <c r="O3" s="130"/>
      <c r="P3" s="195"/>
    </row>
    <row r="4" spans="2:16" ht="14.25">
      <c r="B4" s="194"/>
      <c r="C4" s="277" t="s">
        <v>138</v>
      </c>
      <c r="D4" s="43"/>
      <c r="E4" s="285"/>
      <c r="F4" s="130"/>
      <c r="G4" s="386"/>
      <c r="H4" s="387"/>
      <c r="I4" s="387"/>
      <c r="J4" s="387"/>
      <c r="K4" s="387"/>
      <c r="L4" s="388"/>
      <c r="M4" s="130"/>
      <c r="N4" s="130"/>
      <c r="O4" s="130"/>
      <c r="P4" s="195"/>
    </row>
    <row r="5" spans="2:16" ht="12.75">
      <c r="B5" s="194"/>
      <c r="C5" s="16"/>
      <c r="D5" s="16"/>
      <c r="E5" s="285"/>
      <c r="F5" s="285"/>
      <c r="G5" s="130"/>
      <c r="H5" s="130"/>
      <c r="I5" s="130"/>
      <c r="J5" s="130"/>
      <c r="K5" s="130"/>
      <c r="L5" s="130"/>
      <c r="M5" s="130"/>
      <c r="N5" s="130"/>
      <c r="O5" s="130"/>
      <c r="P5" s="195"/>
    </row>
    <row r="6" spans="2:16" ht="12.75" customHeight="1">
      <c r="B6" s="194"/>
      <c r="C6" s="285" t="s">
        <v>13</v>
      </c>
      <c r="D6" s="285" t="s">
        <v>13</v>
      </c>
      <c r="E6" s="285" t="s">
        <v>17</v>
      </c>
      <c r="F6" s="285" t="s">
        <v>20</v>
      </c>
      <c r="G6" s="130"/>
      <c r="H6" s="402" t="s">
        <v>123</v>
      </c>
      <c r="I6" s="285" t="s">
        <v>13</v>
      </c>
      <c r="J6" s="285" t="s">
        <v>13</v>
      </c>
      <c r="K6" s="285" t="s">
        <v>17</v>
      </c>
      <c r="L6" s="285" t="s">
        <v>20</v>
      </c>
      <c r="M6" s="403" t="s">
        <v>206</v>
      </c>
      <c r="N6" s="403" t="s">
        <v>206</v>
      </c>
      <c r="O6" s="403" t="s">
        <v>206</v>
      </c>
      <c r="P6" s="404" t="s">
        <v>206</v>
      </c>
    </row>
    <row r="7" spans="2:16" ht="12.75">
      <c r="B7" s="194"/>
      <c r="C7" s="285" t="s">
        <v>14</v>
      </c>
      <c r="D7" s="285" t="s">
        <v>15</v>
      </c>
      <c r="E7" s="285" t="s">
        <v>18</v>
      </c>
      <c r="F7" s="285" t="s">
        <v>18</v>
      </c>
      <c r="G7" s="130"/>
      <c r="H7" s="402"/>
      <c r="I7" s="285" t="s">
        <v>14</v>
      </c>
      <c r="J7" s="285" t="s">
        <v>15</v>
      </c>
      <c r="K7" s="285" t="s">
        <v>18</v>
      </c>
      <c r="L7" s="285" t="s">
        <v>18</v>
      </c>
      <c r="M7" s="403"/>
      <c r="N7" s="403"/>
      <c r="O7" s="403"/>
      <c r="P7" s="404"/>
    </row>
    <row r="8" spans="2:16" ht="12.75">
      <c r="B8" s="194"/>
      <c r="C8" s="285"/>
      <c r="D8" s="285" t="s">
        <v>16</v>
      </c>
      <c r="E8" s="285" t="s">
        <v>19</v>
      </c>
      <c r="F8" s="285" t="s">
        <v>19</v>
      </c>
      <c r="G8" s="130"/>
      <c r="H8" s="402"/>
      <c r="I8" s="285"/>
      <c r="J8" s="285" t="s">
        <v>16</v>
      </c>
      <c r="K8" s="285" t="s">
        <v>19</v>
      </c>
      <c r="L8" s="285" t="s">
        <v>19</v>
      </c>
      <c r="M8" s="287"/>
      <c r="N8" s="287"/>
      <c r="O8" s="287"/>
      <c r="P8" s="288"/>
    </row>
    <row r="9" spans="2:16" ht="14.25">
      <c r="B9" s="194"/>
      <c r="C9" s="285" t="s">
        <v>140</v>
      </c>
      <c r="D9" s="285" t="s">
        <v>140</v>
      </c>
      <c r="E9" s="285" t="s">
        <v>140</v>
      </c>
      <c r="F9" s="285" t="s">
        <v>140</v>
      </c>
      <c r="G9" s="130"/>
      <c r="H9" s="285" t="s">
        <v>139</v>
      </c>
      <c r="I9" s="285" t="s">
        <v>126</v>
      </c>
      <c r="J9" s="285" t="s">
        <v>126</v>
      </c>
      <c r="K9" s="285" t="s">
        <v>126</v>
      </c>
      <c r="L9" s="285" t="s">
        <v>126</v>
      </c>
      <c r="M9" s="287" t="s">
        <v>193</v>
      </c>
      <c r="N9" s="287" t="s">
        <v>193</v>
      </c>
      <c r="O9" s="287" t="s">
        <v>193</v>
      </c>
      <c r="P9" s="288" t="s">
        <v>193</v>
      </c>
    </row>
    <row r="10" spans="1:16" ht="12.75">
      <c r="A10" s="87">
        <f>IF(H10="","",B10&amp;" = "&amp;TEXT(H10,"0.00E+00")&amp;" Bq/cm2;  ")</f>
      </c>
      <c r="B10" s="289" t="str">
        <f>'Dose co intskin- ref only '!A11</f>
        <v>H-3 (OBT)</v>
      </c>
      <c r="C10" s="109">
        <f>IF($D$4="","",1*$D$4*VALUE(VLOOKUP($B10,'Ext dose factor- ref only'!$A$11:$R$47,COLUMN('Ext dose factor- ref only'!B$1),FALSE)))</f>
      </c>
      <c r="D10" s="109">
        <f>IF($D$4="","",1*$D$4*VALUE(VLOOKUP($B10,'Ext dose factor- ref only'!$A$11:$R$47,COLUMN('Ext dose factor- ref only'!C$1),FALSE)))</f>
      </c>
      <c r="E10" s="109">
        <f>IF($D$4="","",1*$D$4*VALUE(VLOOKUP($B10,'Ext dose factor- ref only'!$A$11:$R$47,COLUMN('Ext dose factor- ref only'!D$1),FALSE)))</f>
      </c>
      <c r="F10" s="109">
        <f>IF($D$4="","",1*$D$4*VALUE(VLOOKUP($B10,'Ext dose factor- ref only'!$A$11:$R$47,COLUMN('Ext dose factor- ref only'!E$1),FALSE)))</f>
      </c>
      <c r="G10" s="121"/>
      <c r="H10" s="122"/>
      <c r="I10" s="110">
        <f>IF($H10="","",C10*$H10)</f>
      </c>
      <c r="J10" s="110">
        <f aca="true" t="shared" si="0" ref="J10:J46">IF($H10="","",D10*$H10)</f>
      </c>
      <c r="K10" s="110">
        <f aca="true" t="shared" si="1" ref="K10:K46">IF($H10="","",E10*$H10)</f>
      </c>
      <c r="L10" s="110">
        <f aca="true" t="shared" si="2" ref="L10:L46">IF($H10="","",F10*$H10)</f>
      </c>
      <c r="M10" s="133">
        <f>IF(I10="","",I10/I$48)</f>
      </c>
      <c r="N10" s="133">
        <f>IF(J10="","",J10/J$48)</f>
      </c>
      <c r="O10" s="133">
        <f>IF(K10="","",K10/K$48)</f>
      </c>
      <c r="P10" s="290">
        <f>IF(L10="","",L10/L$48)</f>
      </c>
    </row>
    <row r="11" spans="1:16" ht="12.75">
      <c r="A11" s="87">
        <f aca="true" t="shared" si="3" ref="A11:A46">IF(H11="","",B11&amp;" = "&amp;TEXT(H11,"0.00E+00")&amp;" Bq/cm2;  ")</f>
      </c>
      <c r="B11" s="289" t="str">
        <f>'Dose co intskin- ref only '!A12</f>
        <v>H-3 (H2O)</v>
      </c>
      <c r="C11" s="109">
        <f>IF($D$4="","",1*$D$4*VALUE(VLOOKUP($B11,'Ext dose factor- ref only'!$A$11:$R$47,COLUMN('Ext dose factor- ref only'!B$1),FALSE)))</f>
      </c>
      <c r="D11" s="109">
        <f>IF($D$4="","",1*$D$4*VALUE(VLOOKUP($B11,'Ext dose factor- ref only'!$A$11:$R$47,COLUMN('Ext dose factor- ref only'!C$1),FALSE)))</f>
      </c>
      <c r="E11" s="109">
        <f>IF($D$4="","",1*$D$4*VALUE(VLOOKUP($B11,'Ext dose factor- ref only'!$A$11:$R$47,COLUMN('Ext dose factor- ref only'!D$1),FALSE)))</f>
      </c>
      <c r="F11" s="109">
        <f>IF($D$4="","",1*$D$4*VALUE(VLOOKUP($B11,'Ext dose factor- ref only'!$A$11:$R$47,COLUMN('Ext dose factor- ref only'!E$1),FALSE)))</f>
      </c>
      <c r="G11" s="121"/>
      <c r="H11" s="122"/>
      <c r="I11" s="110">
        <f aca="true" t="shared" si="4" ref="I11:I46">IF($H11="","",C11*$H11)</f>
      </c>
      <c r="J11" s="110">
        <f t="shared" si="0"/>
      </c>
      <c r="K11" s="110">
        <f t="shared" si="1"/>
      </c>
      <c r="L11" s="110">
        <f t="shared" si="2"/>
      </c>
      <c r="M11" s="133">
        <f aca="true" t="shared" si="5" ref="M11:M46">IF(I11="","",I11/I$48)</f>
      </c>
      <c r="N11" s="133">
        <f aca="true" t="shared" si="6" ref="N11:N46">IF(J11="","",J11/J$48)</f>
      </c>
      <c r="O11" s="133">
        <f aca="true" t="shared" si="7" ref="O11:O46">IF(K11="","",K11/K$48)</f>
      </c>
      <c r="P11" s="290">
        <f aca="true" t="shared" si="8" ref="P11:P46">IF(L11="","",L11/L$48)</f>
      </c>
    </row>
    <row r="12" spans="1:16" ht="12.75">
      <c r="A12" s="87">
        <f t="shared" si="3"/>
      </c>
      <c r="B12" s="289" t="str">
        <f>'Dose co intskin- ref only '!A13</f>
        <v>C-14</v>
      </c>
      <c r="C12" s="109">
        <f>IF($D$4="","",1*$D$4*VALUE(VLOOKUP($B12,'Ext dose factor- ref only'!$A$11:$R$47,COLUMN('Ext dose factor- ref only'!B$1),FALSE)))</f>
      </c>
      <c r="D12" s="109">
        <f>IF($D$4="","",1*$D$4*VALUE(VLOOKUP($B12,'Ext dose factor- ref only'!$A$11:$R$47,COLUMN('Ext dose factor- ref only'!C$1),FALSE)))</f>
      </c>
      <c r="E12" s="109">
        <f>IF($D$4="","",1*$D$4*VALUE(VLOOKUP($B12,'Ext dose factor- ref only'!$A$11:$R$47,COLUMN('Ext dose factor- ref only'!D$1),FALSE)))</f>
      </c>
      <c r="F12" s="109">
        <f>IF($D$4="","",1*$D$4*VALUE(VLOOKUP($B12,'Ext dose factor- ref only'!$A$11:$R$47,COLUMN('Ext dose factor- ref only'!E$1),FALSE)))</f>
      </c>
      <c r="G12" s="121"/>
      <c r="H12" s="122"/>
      <c r="I12" s="110">
        <f t="shared" si="4"/>
      </c>
      <c r="J12" s="110">
        <f t="shared" si="0"/>
      </c>
      <c r="K12" s="110">
        <f t="shared" si="1"/>
      </c>
      <c r="L12" s="110">
        <f t="shared" si="2"/>
      </c>
      <c r="M12" s="133">
        <f t="shared" si="5"/>
      </c>
      <c r="N12" s="133">
        <f t="shared" si="6"/>
      </c>
      <c r="O12" s="133">
        <f t="shared" si="7"/>
      </c>
      <c r="P12" s="290">
        <f t="shared" si="8"/>
      </c>
    </row>
    <row r="13" spans="1:16" ht="12.75">
      <c r="A13" s="87">
        <f t="shared" si="3"/>
      </c>
      <c r="B13" s="289" t="str">
        <f>'Dose co intskin- ref only '!A14</f>
        <v>Cl-36</v>
      </c>
      <c r="C13" s="109">
        <f>IF($D$4="","",1*$D$4*VALUE(VLOOKUP($B13,'Ext dose factor- ref only'!$A$11:$R$47,COLUMN('Ext dose factor- ref only'!B$1),FALSE)))</f>
      </c>
      <c r="D13" s="109">
        <f>IF($D$4="","",1*$D$4*VALUE(VLOOKUP($B13,'Ext dose factor- ref only'!$A$11:$R$47,COLUMN('Ext dose factor- ref only'!C$1),FALSE)))</f>
      </c>
      <c r="E13" s="109">
        <f>IF($D$4="","",1*$D$4*VALUE(VLOOKUP($B13,'Ext dose factor- ref only'!$A$11:$R$47,COLUMN('Ext dose factor- ref only'!D$1),FALSE)))</f>
      </c>
      <c r="F13" s="109">
        <f>IF($D$4="","",1*$D$4*VALUE(VLOOKUP($B13,'Ext dose factor- ref only'!$A$11:$R$47,COLUMN('Ext dose factor- ref only'!E$1),FALSE)))</f>
      </c>
      <c r="G13" s="121"/>
      <c r="H13" s="122"/>
      <c r="I13" s="110">
        <f t="shared" si="4"/>
      </c>
      <c r="J13" s="110">
        <f t="shared" si="0"/>
      </c>
      <c r="K13" s="110">
        <f t="shared" si="1"/>
      </c>
      <c r="L13" s="110">
        <f t="shared" si="2"/>
      </c>
      <c r="M13" s="133">
        <f t="shared" si="5"/>
      </c>
      <c r="N13" s="133">
        <f t="shared" si="6"/>
      </c>
      <c r="O13" s="133">
        <f t="shared" si="7"/>
      </c>
      <c r="P13" s="290">
        <f t="shared" si="8"/>
      </c>
    </row>
    <row r="14" spans="1:16" ht="12.75">
      <c r="A14" s="87">
        <f t="shared" si="3"/>
      </c>
      <c r="B14" s="289" t="str">
        <f>'Dose co intskin- ref only '!A15</f>
        <v>K-40</v>
      </c>
      <c r="C14" s="109">
        <f>IF($D$4="","",1*$D$4*VALUE(VLOOKUP($B14,'Ext dose factor- ref only'!$A$11:$R$47,COLUMN('Ext dose factor- ref only'!B$1),FALSE)))</f>
      </c>
      <c r="D14" s="109">
        <f>IF($D$4="","",1*$D$4*VALUE(VLOOKUP($B14,'Ext dose factor- ref only'!$A$11:$R$47,COLUMN('Ext dose factor- ref only'!C$1),FALSE)))</f>
      </c>
      <c r="E14" s="109">
        <f>IF($D$4="","",1*$D$4*VALUE(VLOOKUP($B14,'Ext dose factor- ref only'!$A$11:$R$47,COLUMN('Ext dose factor- ref only'!D$1),FALSE)))</f>
      </c>
      <c r="F14" s="109">
        <f>IF($D$4="","",1*$D$4*VALUE(VLOOKUP($B14,'Ext dose factor- ref only'!$A$11:$R$47,COLUMN('Ext dose factor- ref only'!E$1),FALSE)))</f>
      </c>
      <c r="G14" s="121"/>
      <c r="H14" s="122"/>
      <c r="I14" s="110">
        <f t="shared" si="4"/>
      </c>
      <c r="J14" s="110">
        <f t="shared" si="0"/>
      </c>
      <c r="K14" s="110">
        <f t="shared" si="1"/>
      </c>
      <c r="L14" s="110">
        <f t="shared" si="2"/>
      </c>
      <c r="M14" s="133">
        <f t="shared" si="5"/>
      </c>
      <c r="N14" s="133">
        <f t="shared" si="6"/>
      </c>
      <c r="O14" s="133">
        <f t="shared" si="7"/>
      </c>
      <c r="P14" s="290">
        <f t="shared" si="8"/>
      </c>
    </row>
    <row r="15" spans="1:16" ht="12.75">
      <c r="A15" s="87">
        <f t="shared" si="3"/>
      </c>
      <c r="B15" s="289" t="str">
        <f>'Dose co intskin- ref only '!A16</f>
        <v>Co-60</v>
      </c>
      <c r="C15" s="109">
        <f>IF($D$4="","",1*$D$4*VALUE(VLOOKUP($B15,'Ext dose factor- ref only'!$A$11:$R$47,COLUMN('Ext dose factor- ref only'!B$1),FALSE)))</f>
      </c>
      <c r="D15" s="109">
        <f>IF($D$4="","",1*$D$4*VALUE(VLOOKUP($B15,'Ext dose factor- ref only'!$A$11:$R$47,COLUMN('Ext dose factor- ref only'!C$1),FALSE)))</f>
      </c>
      <c r="E15" s="109">
        <f>IF($D$4="","",1*$D$4*VALUE(VLOOKUP($B15,'Ext dose factor- ref only'!$A$11:$R$47,COLUMN('Ext dose factor- ref only'!D$1),FALSE)))</f>
      </c>
      <c r="F15" s="109">
        <f>IF($D$4="","",1*$D$4*VALUE(VLOOKUP($B15,'Ext dose factor- ref only'!$A$11:$R$47,COLUMN('Ext dose factor- ref only'!E$1),FALSE)))</f>
      </c>
      <c r="G15" s="121"/>
      <c r="H15" s="122"/>
      <c r="I15" s="110">
        <f t="shared" si="4"/>
      </c>
      <c r="J15" s="110">
        <f t="shared" si="0"/>
      </c>
      <c r="K15" s="110">
        <f t="shared" si="1"/>
      </c>
      <c r="L15" s="110">
        <f t="shared" si="2"/>
      </c>
      <c r="M15" s="133">
        <f t="shared" si="5"/>
      </c>
      <c r="N15" s="133">
        <f t="shared" si="6"/>
      </c>
      <c r="O15" s="133">
        <f t="shared" si="7"/>
      </c>
      <c r="P15" s="290">
        <f t="shared" si="8"/>
      </c>
    </row>
    <row r="16" spans="1:16" ht="12.75">
      <c r="A16" s="87">
        <f t="shared" si="3"/>
      </c>
      <c r="B16" s="289" t="str">
        <f>'Dose co intskin- ref only '!A17</f>
        <v>Sr+90</v>
      </c>
      <c r="C16" s="109">
        <f>IF($D$4="","",1*$D$4*VALUE(VLOOKUP($B16,'Ext dose factor- ref only'!$A$11:$R$47,COLUMN('Ext dose factor- ref only'!B$1),FALSE)))</f>
      </c>
      <c r="D16" s="109">
        <f>IF($D$4="","",1*$D$4*VALUE(VLOOKUP($B16,'Ext dose factor- ref only'!$A$11:$R$47,COLUMN('Ext dose factor- ref only'!C$1),FALSE)))</f>
      </c>
      <c r="E16" s="109">
        <f>IF($D$4="","",1*$D$4*VALUE(VLOOKUP($B16,'Ext dose factor- ref only'!$A$11:$R$47,COLUMN('Ext dose factor- ref only'!D$1),FALSE)))</f>
      </c>
      <c r="F16" s="109">
        <f>IF($D$4="","",1*$D$4*VALUE(VLOOKUP($B16,'Ext dose factor- ref only'!$A$11:$R$47,COLUMN('Ext dose factor- ref only'!E$1),FALSE)))</f>
      </c>
      <c r="G16" s="121"/>
      <c r="H16" s="122"/>
      <c r="I16" s="110">
        <f t="shared" si="4"/>
      </c>
      <c r="J16" s="110">
        <f t="shared" si="0"/>
      </c>
      <c r="K16" s="110">
        <f t="shared" si="1"/>
      </c>
      <c r="L16" s="110">
        <f t="shared" si="2"/>
      </c>
      <c r="M16" s="133">
        <f t="shared" si="5"/>
      </c>
      <c r="N16" s="133">
        <f t="shared" si="6"/>
      </c>
      <c r="O16" s="133">
        <f t="shared" si="7"/>
      </c>
      <c r="P16" s="290">
        <f t="shared" si="8"/>
      </c>
    </row>
    <row r="17" spans="1:16" ht="12.75">
      <c r="A17" s="87">
        <f t="shared" si="3"/>
      </c>
      <c r="B17" s="289" t="str">
        <f>'Dose co intskin- ref only '!A18</f>
        <v>Tc-99</v>
      </c>
      <c r="C17" s="109">
        <f>IF($D$4="","",1*$D$4*VALUE(VLOOKUP($B17,'Ext dose factor- ref only'!$A$11:$R$47,COLUMN('Ext dose factor- ref only'!B$1),FALSE)))</f>
      </c>
      <c r="D17" s="109">
        <f>IF($D$4="","",1*$D$4*VALUE(VLOOKUP($B17,'Ext dose factor- ref only'!$A$11:$R$47,COLUMN('Ext dose factor- ref only'!C$1),FALSE)))</f>
      </c>
      <c r="E17" s="109">
        <f>IF($D$4="","",1*$D$4*VALUE(VLOOKUP($B17,'Ext dose factor- ref only'!$A$11:$R$47,COLUMN('Ext dose factor- ref only'!D$1),FALSE)))</f>
      </c>
      <c r="F17" s="109">
        <f>IF($D$4="","",1*$D$4*VALUE(VLOOKUP($B17,'Ext dose factor- ref only'!$A$11:$R$47,COLUMN('Ext dose factor- ref only'!E$1),FALSE)))</f>
      </c>
      <c r="G17" s="121"/>
      <c r="H17" s="122"/>
      <c r="I17" s="110">
        <f t="shared" si="4"/>
      </c>
      <c r="J17" s="110">
        <f t="shared" si="0"/>
      </c>
      <c r="K17" s="110">
        <f t="shared" si="1"/>
      </c>
      <c r="L17" s="110">
        <f t="shared" si="2"/>
      </c>
      <c r="M17" s="133">
        <f t="shared" si="5"/>
      </c>
      <c r="N17" s="133">
        <f t="shared" si="6"/>
      </c>
      <c r="O17" s="133">
        <f t="shared" si="7"/>
      </c>
      <c r="P17" s="290">
        <f t="shared" si="8"/>
      </c>
    </row>
    <row r="18" spans="1:16" ht="12.75">
      <c r="A18" s="87">
        <f t="shared" si="3"/>
      </c>
      <c r="B18" s="289" t="str">
        <f>'Dose co intskin- ref only '!A19</f>
        <v>Ru+106</v>
      </c>
      <c r="C18" s="109">
        <f>IF($D$4="","",1*$D$4*VALUE(VLOOKUP($B18,'Ext dose factor- ref only'!$A$11:$R$47,COLUMN('Ext dose factor- ref only'!B$1),FALSE)))</f>
      </c>
      <c r="D18" s="109">
        <f>IF($D$4="","",1*$D$4*VALUE(VLOOKUP($B18,'Ext dose factor- ref only'!$A$11:$R$47,COLUMN('Ext dose factor- ref only'!C$1),FALSE)))</f>
      </c>
      <c r="E18" s="109">
        <f>IF($D$4="","",1*$D$4*VALUE(VLOOKUP($B18,'Ext dose factor- ref only'!$A$11:$R$47,COLUMN('Ext dose factor- ref only'!D$1),FALSE)))</f>
      </c>
      <c r="F18" s="109">
        <f>IF($D$4="","",1*$D$4*VALUE(VLOOKUP($B18,'Ext dose factor- ref only'!$A$11:$R$47,COLUMN('Ext dose factor- ref only'!E$1),FALSE)))</f>
      </c>
      <c r="G18" s="121"/>
      <c r="H18" s="122"/>
      <c r="I18" s="110">
        <f t="shared" si="4"/>
      </c>
      <c r="J18" s="110">
        <f t="shared" si="0"/>
      </c>
      <c r="K18" s="110">
        <f t="shared" si="1"/>
      </c>
      <c r="L18" s="110">
        <f t="shared" si="2"/>
      </c>
      <c r="M18" s="133">
        <f t="shared" si="5"/>
      </c>
      <c r="N18" s="133">
        <f t="shared" si="6"/>
      </c>
      <c r="O18" s="133">
        <f t="shared" si="7"/>
      </c>
      <c r="P18" s="290">
        <f t="shared" si="8"/>
      </c>
    </row>
    <row r="19" spans="1:16" ht="12.75">
      <c r="A19" s="87">
        <f t="shared" si="3"/>
      </c>
      <c r="B19" s="289" t="str">
        <f>'Dose co intskin- ref only '!A20</f>
        <v>Sn+126</v>
      </c>
      <c r="C19" s="109">
        <f>IF($D$4="","",1*$D$4*VALUE(VLOOKUP($B19,'Ext dose factor- ref only'!$A$11:$R$47,COLUMN('Ext dose factor- ref only'!B$1),FALSE)))</f>
      </c>
      <c r="D19" s="109">
        <f>IF($D$4="","",1*$D$4*VALUE(VLOOKUP($B19,'Ext dose factor- ref only'!$A$11:$R$47,COLUMN('Ext dose factor- ref only'!C$1),FALSE)))</f>
      </c>
      <c r="E19" s="109">
        <f>IF($D$4="","",1*$D$4*VALUE(VLOOKUP($B19,'Ext dose factor- ref only'!$A$11:$R$47,COLUMN('Ext dose factor- ref only'!D$1),FALSE)))</f>
      </c>
      <c r="F19" s="109">
        <f>IF($D$4="","",1*$D$4*VALUE(VLOOKUP($B19,'Ext dose factor- ref only'!$A$11:$R$47,COLUMN('Ext dose factor- ref only'!E$1),FALSE)))</f>
      </c>
      <c r="G19" s="121"/>
      <c r="H19" s="122"/>
      <c r="I19" s="110">
        <f t="shared" si="4"/>
      </c>
      <c r="J19" s="110">
        <f t="shared" si="0"/>
      </c>
      <c r="K19" s="110">
        <f t="shared" si="1"/>
      </c>
      <c r="L19" s="110">
        <f t="shared" si="2"/>
      </c>
      <c r="M19" s="133">
        <f t="shared" si="5"/>
      </c>
      <c r="N19" s="133">
        <f t="shared" si="6"/>
      </c>
      <c r="O19" s="133">
        <f t="shared" si="7"/>
      </c>
      <c r="P19" s="290">
        <f t="shared" si="8"/>
      </c>
    </row>
    <row r="20" spans="1:16" ht="12.75">
      <c r="A20" s="87">
        <f t="shared" si="3"/>
      </c>
      <c r="B20" s="289" t="str">
        <f>'Dose co intskin- ref only '!A21</f>
        <v>I-129</v>
      </c>
      <c r="C20" s="109">
        <f>IF($D$4="","",1*$D$4*VALUE(VLOOKUP($B20,'Ext dose factor- ref only'!$A$11:$R$47,COLUMN('Ext dose factor- ref only'!B$1),FALSE)))</f>
      </c>
      <c r="D20" s="109">
        <f>IF($D$4="","",1*$D$4*VALUE(VLOOKUP($B20,'Ext dose factor- ref only'!$A$11:$R$47,COLUMN('Ext dose factor- ref only'!C$1),FALSE)))</f>
      </c>
      <c r="E20" s="109">
        <f>IF($D$4="","",1*$D$4*VALUE(VLOOKUP($B20,'Ext dose factor- ref only'!$A$11:$R$47,COLUMN('Ext dose factor- ref only'!D$1),FALSE)))</f>
      </c>
      <c r="F20" s="109">
        <f>IF($D$4="","",1*$D$4*VALUE(VLOOKUP($B20,'Ext dose factor- ref only'!$A$11:$R$47,COLUMN('Ext dose factor- ref only'!E$1),FALSE)))</f>
      </c>
      <c r="G20" s="121"/>
      <c r="H20" s="122"/>
      <c r="I20" s="110">
        <f t="shared" si="4"/>
      </c>
      <c r="J20" s="110">
        <f t="shared" si="0"/>
      </c>
      <c r="K20" s="110">
        <f t="shared" si="1"/>
      </c>
      <c r="L20" s="110">
        <f t="shared" si="2"/>
      </c>
      <c r="M20" s="133">
        <f t="shared" si="5"/>
      </c>
      <c r="N20" s="133">
        <f t="shared" si="6"/>
      </c>
      <c r="O20" s="133">
        <f t="shared" si="7"/>
      </c>
      <c r="P20" s="290">
        <f t="shared" si="8"/>
      </c>
    </row>
    <row r="21" spans="1:16" ht="12.75">
      <c r="A21" s="87">
        <f t="shared" si="3"/>
      </c>
      <c r="B21" s="289" t="str">
        <f>'Dose co intskin- ref only '!A22</f>
        <v>Cs-134</v>
      </c>
      <c r="C21" s="109">
        <f>IF($D$4="","",1*$D$4*VALUE(VLOOKUP($B21,'Ext dose factor- ref only'!$A$11:$R$47,COLUMN('Ext dose factor- ref only'!B$1),FALSE)))</f>
      </c>
      <c r="D21" s="109">
        <f>IF($D$4="","",1*$D$4*VALUE(VLOOKUP($B21,'Ext dose factor- ref only'!$A$11:$R$47,COLUMN('Ext dose factor- ref only'!C$1),FALSE)))</f>
      </c>
      <c r="E21" s="109">
        <f>IF($D$4="","",1*$D$4*VALUE(VLOOKUP($B21,'Ext dose factor- ref only'!$A$11:$R$47,COLUMN('Ext dose factor- ref only'!D$1),FALSE)))</f>
      </c>
      <c r="F21" s="109">
        <f>IF($D$4="","",1*$D$4*VALUE(VLOOKUP($B21,'Ext dose factor- ref only'!$A$11:$R$47,COLUMN('Ext dose factor- ref only'!E$1),FALSE)))</f>
      </c>
      <c r="G21" s="121"/>
      <c r="H21" s="122"/>
      <c r="I21" s="110">
        <f t="shared" si="4"/>
      </c>
      <c r="J21" s="110">
        <f t="shared" si="0"/>
      </c>
      <c r="K21" s="110">
        <f t="shared" si="1"/>
      </c>
      <c r="L21" s="110">
        <f t="shared" si="2"/>
      </c>
      <c r="M21" s="133">
        <f t="shared" si="5"/>
      </c>
      <c r="N21" s="133">
        <f t="shared" si="6"/>
      </c>
      <c r="O21" s="133">
        <f t="shared" si="7"/>
      </c>
      <c r="P21" s="290">
        <f t="shared" si="8"/>
      </c>
    </row>
    <row r="22" spans="1:16" ht="12.75">
      <c r="A22" s="87">
        <f t="shared" si="3"/>
      </c>
      <c r="B22" s="289" t="str">
        <f>'Dose co intskin- ref only '!A23</f>
        <v>Cs+137</v>
      </c>
      <c r="C22" s="109">
        <f>IF($D$4="","",1*$D$4*VALUE(VLOOKUP($B22,'Ext dose factor- ref only'!$A$11:$R$47,COLUMN('Ext dose factor- ref only'!B$1),FALSE)))</f>
      </c>
      <c r="D22" s="109">
        <f>IF($D$4="","",1*$D$4*VALUE(VLOOKUP($B22,'Ext dose factor- ref only'!$A$11:$R$47,COLUMN('Ext dose factor- ref only'!C$1),FALSE)))</f>
      </c>
      <c r="E22" s="109">
        <f>IF($D$4="","",1*$D$4*VALUE(VLOOKUP($B22,'Ext dose factor- ref only'!$A$11:$R$47,COLUMN('Ext dose factor- ref only'!D$1),FALSE)))</f>
      </c>
      <c r="F22" s="109">
        <f>IF($D$4="","",1*$D$4*VALUE(VLOOKUP($B22,'Ext dose factor- ref only'!$A$11:$R$47,COLUMN('Ext dose factor- ref only'!E$1),FALSE)))</f>
      </c>
      <c r="G22" s="121"/>
      <c r="H22" s="122"/>
      <c r="I22" s="110">
        <f t="shared" si="4"/>
      </c>
      <c r="J22" s="110">
        <f t="shared" si="0"/>
      </c>
      <c r="K22" s="110">
        <f t="shared" si="1"/>
      </c>
      <c r="L22" s="110">
        <f t="shared" si="2"/>
      </c>
      <c r="M22" s="133">
        <f t="shared" si="5"/>
      </c>
      <c r="N22" s="133">
        <f t="shared" si="6"/>
      </c>
      <c r="O22" s="133">
        <f t="shared" si="7"/>
      </c>
      <c r="P22" s="290">
        <f t="shared" si="8"/>
      </c>
    </row>
    <row r="23" spans="1:16" ht="12.75">
      <c r="A23" s="87">
        <f t="shared" si="3"/>
      </c>
      <c r="B23" s="289" t="str">
        <f>'Dose co intskin- ref only '!A24</f>
        <v>Pb+210</v>
      </c>
      <c r="C23" s="109">
        <f>IF($D$4="","",1*$D$4*VALUE(VLOOKUP($B23,'Ext dose factor- ref only'!$A$11:$R$47,COLUMN('Ext dose factor- ref only'!B$1),FALSE)))</f>
      </c>
      <c r="D23" s="109">
        <f>IF($D$4="","",1*$D$4*VALUE(VLOOKUP($B23,'Ext dose factor- ref only'!$A$11:$R$47,COLUMN('Ext dose factor- ref only'!C$1),FALSE)))</f>
      </c>
      <c r="E23" s="109">
        <f>IF($D$4="","",1*$D$4*VALUE(VLOOKUP($B23,'Ext dose factor- ref only'!$A$11:$R$47,COLUMN('Ext dose factor- ref only'!D$1),FALSE)))</f>
      </c>
      <c r="F23" s="109">
        <f>IF($D$4="","",1*$D$4*VALUE(VLOOKUP($B23,'Ext dose factor- ref only'!$A$11:$R$47,COLUMN('Ext dose factor- ref only'!E$1),FALSE)))</f>
      </c>
      <c r="G23" s="121"/>
      <c r="H23" s="122"/>
      <c r="I23" s="110">
        <f t="shared" si="4"/>
      </c>
      <c r="J23" s="110">
        <f t="shared" si="0"/>
      </c>
      <c r="K23" s="110">
        <f t="shared" si="1"/>
      </c>
      <c r="L23" s="110">
        <f t="shared" si="2"/>
      </c>
      <c r="M23" s="133">
        <f t="shared" si="5"/>
      </c>
      <c r="N23" s="133">
        <f t="shared" si="6"/>
      </c>
      <c r="O23" s="133">
        <f t="shared" si="7"/>
      </c>
      <c r="P23" s="290">
        <f t="shared" si="8"/>
      </c>
    </row>
    <row r="24" spans="1:16" ht="12.75">
      <c r="A24" s="87">
        <f t="shared" si="3"/>
      </c>
      <c r="B24" s="289" t="str">
        <f>'Dose co intskin- ref only '!A25</f>
        <v>Po-210</v>
      </c>
      <c r="C24" s="109">
        <f>IF($D$4="","",1*$D$4*VALUE(VLOOKUP($B24,'Ext dose factor- ref only'!$A$11:$R$47,COLUMN('Ext dose factor- ref only'!B$1),FALSE)))</f>
      </c>
      <c r="D24" s="109">
        <f>IF($D$4="","",1*$D$4*VALUE(VLOOKUP($B24,'Ext dose factor- ref only'!$A$11:$R$47,COLUMN('Ext dose factor- ref only'!C$1),FALSE)))</f>
      </c>
      <c r="E24" s="109">
        <f>IF($D$4="","",1*$D$4*VALUE(VLOOKUP($B24,'Ext dose factor- ref only'!$A$11:$R$47,COLUMN('Ext dose factor- ref only'!D$1),FALSE)))</f>
      </c>
      <c r="F24" s="109">
        <f>IF($D$4="","",1*$D$4*VALUE(VLOOKUP($B24,'Ext dose factor- ref only'!$A$11:$R$47,COLUMN('Ext dose factor- ref only'!E$1),FALSE)))</f>
      </c>
      <c r="G24" s="121"/>
      <c r="H24" s="122"/>
      <c r="I24" s="110">
        <f t="shared" si="4"/>
      </c>
      <c r="J24" s="110">
        <f t="shared" si="0"/>
      </c>
      <c r="K24" s="110">
        <f t="shared" si="1"/>
      </c>
      <c r="L24" s="110">
        <f t="shared" si="2"/>
      </c>
      <c r="M24" s="133">
        <f t="shared" si="5"/>
      </c>
      <c r="N24" s="133">
        <f t="shared" si="6"/>
      </c>
      <c r="O24" s="133">
        <f t="shared" si="7"/>
      </c>
      <c r="P24" s="290">
        <f t="shared" si="8"/>
      </c>
    </row>
    <row r="25" spans="1:16" ht="12.75">
      <c r="A25" s="87">
        <f t="shared" si="3"/>
      </c>
      <c r="B25" s="289" t="str">
        <f>'Dose co intskin- ref only '!A26</f>
        <v>Ra+226</v>
      </c>
      <c r="C25" s="109">
        <f>IF($D$4="","",1*$D$4*VALUE(VLOOKUP($B25,'Ext dose factor- ref only'!$A$11:$R$47,COLUMN('Ext dose factor- ref only'!B$1),FALSE)))</f>
      </c>
      <c r="D25" s="109">
        <f>IF($D$4="","",1*$D$4*VALUE(VLOOKUP($B25,'Ext dose factor- ref only'!$A$11:$R$47,COLUMN('Ext dose factor- ref only'!C$1),FALSE)))</f>
      </c>
      <c r="E25" s="109">
        <f>IF($D$4="","",1*$D$4*VALUE(VLOOKUP($B25,'Ext dose factor- ref only'!$A$11:$R$47,COLUMN('Ext dose factor- ref only'!D$1),FALSE)))</f>
      </c>
      <c r="F25" s="109">
        <f>IF($D$4="","",1*$D$4*VALUE(VLOOKUP($B25,'Ext dose factor- ref only'!$A$11:$R$47,COLUMN('Ext dose factor- ref only'!E$1),FALSE)))</f>
      </c>
      <c r="G25" s="121"/>
      <c r="H25" s="122"/>
      <c r="I25" s="110">
        <f t="shared" si="4"/>
      </c>
      <c r="J25" s="110">
        <f t="shared" si="0"/>
      </c>
      <c r="K25" s="110">
        <f t="shared" si="1"/>
      </c>
      <c r="L25" s="110">
        <f t="shared" si="2"/>
      </c>
      <c r="M25" s="133">
        <f t="shared" si="5"/>
      </c>
      <c r="N25" s="133">
        <f t="shared" si="6"/>
      </c>
      <c r="O25" s="133">
        <f t="shared" si="7"/>
      </c>
      <c r="P25" s="290">
        <f t="shared" si="8"/>
      </c>
    </row>
    <row r="26" spans="1:16" ht="12.75">
      <c r="A26" s="87">
        <f t="shared" si="3"/>
      </c>
      <c r="B26" s="289" t="str">
        <f>'Dose co intskin- ref only '!A27</f>
        <v>Ra+228</v>
      </c>
      <c r="C26" s="109">
        <f>IF($D$4="","",1*$D$4*VALUE(VLOOKUP($B26,'Ext dose factor- ref only'!$A$11:$R$47,COLUMN('Ext dose factor- ref only'!B$1),FALSE)))</f>
      </c>
      <c r="D26" s="109">
        <f>IF($D$4="","",1*$D$4*VALUE(VLOOKUP($B26,'Ext dose factor- ref only'!$A$11:$R$47,COLUMN('Ext dose factor- ref only'!C$1),FALSE)))</f>
      </c>
      <c r="E26" s="109">
        <f>IF($D$4="","",1*$D$4*VALUE(VLOOKUP($B26,'Ext dose factor- ref only'!$A$11:$R$47,COLUMN('Ext dose factor- ref only'!D$1),FALSE)))</f>
      </c>
      <c r="F26" s="109">
        <f>IF($D$4="","",1*$D$4*VALUE(VLOOKUP($B26,'Ext dose factor- ref only'!$A$11:$R$47,COLUMN('Ext dose factor- ref only'!E$1),FALSE)))</f>
      </c>
      <c r="G26" s="121"/>
      <c r="H26" s="122"/>
      <c r="I26" s="110">
        <f t="shared" si="4"/>
      </c>
      <c r="J26" s="110">
        <f t="shared" si="0"/>
      </c>
      <c r="K26" s="110">
        <f t="shared" si="1"/>
      </c>
      <c r="L26" s="110">
        <f t="shared" si="2"/>
      </c>
      <c r="M26" s="133">
        <f t="shared" si="5"/>
      </c>
      <c r="N26" s="133">
        <f t="shared" si="6"/>
      </c>
      <c r="O26" s="133">
        <f t="shared" si="7"/>
      </c>
      <c r="P26" s="290">
        <f t="shared" si="8"/>
      </c>
    </row>
    <row r="27" spans="1:16" ht="12.75">
      <c r="A27" s="87">
        <f t="shared" si="3"/>
      </c>
      <c r="B27" s="289" t="str">
        <f>'Dose co intskin- ref only '!A28</f>
        <v>Th+228</v>
      </c>
      <c r="C27" s="109">
        <f>IF($D$4="","",1*$D$4*VALUE(VLOOKUP($B27,'Ext dose factor- ref only'!$A$11:$R$47,COLUMN('Ext dose factor- ref only'!B$1),FALSE)))</f>
      </c>
      <c r="D27" s="109">
        <f>IF($D$4="","",1*$D$4*VALUE(VLOOKUP($B27,'Ext dose factor- ref only'!$A$11:$R$47,COLUMN('Ext dose factor- ref only'!C$1),FALSE)))</f>
      </c>
      <c r="E27" s="109">
        <f>IF($D$4="","",1*$D$4*VALUE(VLOOKUP($B27,'Ext dose factor- ref only'!$A$11:$R$47,COLUMN('Ext dose factor- ref only'!D$1),FALSE)))</f>
      </c>
      <c r="F27" s="109">
        <f>IF($D$4="","",1*$D$4*VALUE(VLOOKUP($B27,'Ext dose factor- ref only'!$A$11:$R$47,COLUMN('Ext dose factor- ref only'!E$1),FALSE)))</f>
      </c>
      <c r="G27" s="121"/>
      <c r="H27" s="122"/>
      <c r="I27" s="110">
        <f t="shared" si="4"/>
      </c>
      <c r="J27" s="110">
        <f t="shared" si="0"/>
      </c>
      <c r="K27" s="110">
        <f t="shared" si="1"/>
      </c>
      <c r="L27" s="110">
        <f t="shared" si="2"/>
      </c>
      <c r="M27" s="133">
        <f t="shared" si="5"/>
      </c>
      <c r="N27" s="133">
        <f t="shared" si="6"/>
      </c>
      <c r="O27" s="133">
        <f t="shared" si="7"/>
      </c>
      <c r="P27" s="290">
        <f t="shared" si="8"/>
      </c>
    </row>
    <row r="28" spans="1:16" ht="12.75">
      <c r="A28" s="87">
        <f t="shared" si="3"/>
      </c>
      <c r="B28" s="289" t="str">
        <f>'Dose co intskin- ref only '!A29</f>
        <v>Th+229</v>
      </c>
      <c r="C28" s="109">
        <f>IF($D$4="","",1*$D$4*VALUE(VLOOKUP($B28,'Ext dose factor- ref only'!$A$11:$R$47,COLUMN('Ext dose factor- ref only'!B$1),FALSE)))</f>
      </c>
      <c r="D28" s="109">
        <f>IF($D$4="","",1*$D$4*VALUE(VLOOKUP($B28,'Ext dose factor- ref only'!$A$11:$R$47,COLUMN('Ext dose factor- ref only'!C$1),FALSE)))</f>
      </c>
      <c r="E28" s="109">
        <f>IF($D$4="","",1*$D$4*VALUE(VLOOKUP($B28,'Ext dose factor- ref only'!$A$11:$R$47,COLUMN('Ext dose factor- ref only'!D$1),FALSE)))</f>
      </c>
      <c r="F28" s="109">
        <f>IF($D$4="","",1*$D$4*VALUE(VLOOKUP($B28,'Ext dose factor- ref only'!$A$11:$R$47,COLUMN('Ext dose factor- ref only'!E$1),FALSE)))</f>
      </c>
      <c r="G28" s="121"/>
      <c r="H28" s="122"/>
      <c r="I28" s="110">
        <f t="shared" si="4"/>
      </c>
      <c r="J28" s="110">
        <f t="shared" si="0"/>
      </c>
      <c r="K28" s="110">
        <f t="shared" si="1"/>
      </c>
      <c r="L28" s="110">
        <f t="shared" si="2"/>
      </c>
      <c r="M28" s="133">
        <f t="shared" si="5"/>
      </c>
      <c r="N28" s="133">
        <f t="shared" si="6"/>
      </c>
      <c r="O28" s="133">
        <f t="shared" si="7"/>
      </c>
      <c r="P28" s="290">
        <f t="shared" si="8"/>
      </c>
    </row>
    <row r="29" spans="1:16" ht="12.75">
      <c r="A29" s="87">
        <f t="shared" si="3"/>
      </c>
      <c r="B29" s="289" t="str">
        <f>'Dose co intskin- ref only '!A30</f>
        <v>Th-230</v>
      </c>
      <c r="C29" s="109">
        <f>IF($D$4="","",1*$D$4*VALUE(VLOOKUP($B29,'Ext dose factor- ref only'!$A$11:$R$47,COLUMN('Ext dose factor- ref only'!B$1),FALSE)))</f>
      </c>
      <c r="D29" s="109">
        <f>IF($D$4="","",1*$D$4*VALUE(VLOOKUP($B29,'Ext dose factor- ref only'!$A$11:$R$47,COLUMN('Ext dose factor- ref only'!C$1),FALSE)))</f>
      </c>
      <c r="E29" s="109">
        <f>IF($D$4="","",1*$D$4*VALUE(VLOOKUP($B29,'Ext dose factor- ref only'!$A$11:$R$47,COLUMN('Ext dose factor- ref only'!D$1),FALSE)))</f>
      </c>
      <c r="F29" s="109">
        <f>IF($D$4="","",1*$D$4*VALUE(VLOOKUP($B29,'Ext dose factor- ref only'!$A$11:$R$47,COLUMN('Ext dose factor- ref only'!E$1),FALSE)))</f>
      </c>
      <c r="G29" s="121"/>
      <c r="H29" s="122"/>
      <c r="I29" s="110">
        <f t="shared" si="4"/>
      </c>
      <c r="J29" s="110">
        <f t="shared" si="0"/>
      </c>
      <c r="K29" s="110">
        <f t="shared" si="1"/>
      </c>
      <c r="L29" s="110">
        <f t="shared" si="2"/>
      </c>
      <c r="M29" s="133">
        <f t="shared" si="5"/>
      </c>
      <c r="N29" s="133">
        <f t="shared" si="6"/>
      </c>
      <c r="O29" s="133">
        <f t="shared" si="7"/>
      </c>
      <c r="P29" s="290">
        <f t="shared" si="8"/>
      </c>
    </row>
    <row r="30" spans="1:16" ht="12.75">
      <c r="A30" s="87">
        <f t="shared" si="3"/>
      </c>
      <c r="B30" s="289" t="str">
        <f>'Dose co intskin- ref only '!A31</f>
        <v>Th-232</v>
      </c>
      <c r="C30" s="109">
        <f>IF($D$4="","",1*$D$4*VALUE(VLOOKUP($B30,'Ext dose factor- ref only'!$A$11:$R$47,COLUMN('Ext dose factor- ref only'!B$1),FALSE)))</f>
      </c>
      <c r="D30" s="109">
        <f>IF($D$4="","",1*$D$4*VALUE(VLOOKUP($B30,'Ext dose factor- ref only'!$A$11:$R$47,COLUMN('Ext dose factor- ref only'!C$1),FALSE)))</f>
      </c>
      <c r="E30" s="109">
        <f>IF($D$4="","",1*$D$4*VALUE(VLOOKUP($B30,'Ext dose factor- ref only'!$A$11:$R$47,COLUMN('Ext dose factor- ref only'!D$1),FALSE)))</f>
      </c>
      <c r="F30" s="109">
        <f>IF($D$4="","",1*$D$4*VALUE(VLOOKUP($B30,'Ext dose factor- ref only'!$A$11:$R$47,COLUMN('Ext dose factor- ref only'!E$1),FALSE)))</f>
      </c>
      <c r="G30" s="121"/>
      <c r="H30" s="122"/>
      <c r="I30" s="110">
        <f t="shared" si="4"/>
      </c>
      <c r="J30" s="110">
        <f t="shared" si="0"/>
      </c>
      <c r="K30" s="110">
        <f t="shared" si="1"/>
      </c>
      <c r="L30" s="110">
        <f t="shared" si="2"/>
      </c>
      <c r="M30" s="133">
        <f t="shared" si="5"/>
      </c>
      <c r="N30" s="133">
        <f t="shared" si="6"/>
      </c>
      <c r="O30" s="133">
        <f t="shared" si="7"/>
      </c>
      <c r="P30" s="290">
        <f t="shared" si="8"/>
      </c>
    </row>
    <row r="31" spans="1:16" ht="12.75">
      <c r="A31" s="87">
        <f t="shared" si="3"/>
      </c>
      <c r="B31" s="289" t="str">
        <f>'Dose co intskin- ref only '!A32</f>
        <v>Pa-231</v>
      </c>
      <c r="C31" s="109">
        <f>IF($D$4="","",1*$D$4*VALUE(VLOOKUP($B31,'Ext dose factor- ref only'!$A$11:$R$47,COLUMN('Ext dose factor- ref only'!B$1),FALSE)))</f>
      </c>
      <c r="D31" s="109">
        <f>IF($D$4="","",1*$D$4*VALUE(VLOOKUP($B31,'Ext dose factor- ref only'!$A$11:$R$47,COLUMN('Ext dose factor- ref only'!C$1),FALSE)))</f>
      </c>
      <c r="E31" s="109">
        <f>IF($D$4="","",1*$D$4*VALUE(VLOOKUP($B31,'Ext dose factor- ref only'!$A$11:$R$47,COLUMN('Ext dose factor- ref only'!D$1),FALSE)))</f>
      </c>
      <c r="F31" s="109">
        <f>IF($D$4="","",1*$D$4*VALUE(VLOOKUP($B31,'Ext dose factor- ref only'!$A$11:$R$47,COLUMN('Ext dose factor- ref only'!E$1),FALSE)))</f>
      </c>
      <c r="G31" s="121"/>
      <c r="H31" s="122"/>
      <c r="I31" s="110">
        <f t="shared" si="4"/>
      </c>
      <c r="J31" s="110">
        <f t="shared" si="0"/>
      </c>
      <c r="K31" s="110">
        <f t="shared" si="1"/>
      </c>
      <c r="L31" s="110">
        <f t="shared" si="2"/>
      </c>
      <c r="M31" s="133">
        <f t="shared" si="5"/>
      </c>
      <c r="N31" s="133">
        <f t="shared" si="6"/>
      </c>
      <c r="O31" s="133">
        <f t="shared" si="7"/>
      </c>
      <c r="P31" s="290">
        <f t="shared" si="8"/>
      </c>
    </row>
    <row r="32" spans="1:16" ht="12.75">
      <c r="A32" s="87">
        <f t="shared" si="3"/>
      </c>
      <c r="B32" s="289" t="str">
        <f>'Dose co intskin- ref only '!A33</f>
        <v>U-233</v>
      </c>
      <c r="C32" s="109">
        <f>IF($D$4="","",1*$D$4*VALUE(VLOOKUP($B32,'Ext dose factor- ref only'!$A$11:$R$47,COLUMN('Ext dose factor- ref only'!B$1),FALSE)))</f>
      </c>
      <c r="D32" s="109">
        <f>IF($D$4="","",1*$D$4*VALUE(VLOOKUP($B32,'Ext dose factor- ref only'!$A$11:$R$47,COLUMN('Ext dose factor- ref only'!C$1),FALSE)))</f>
      </c>
      <c r="E32" s="109">
        <f>IF($D$4="","",1*$D$4*VALUE(VLOOKUP($B32,'Ext dose factor- ref only'!$A$11:$R$47,COLUMN('Ext dose factor- ref only'!D$1),FALSE)))</f>
      </c>
      <c r="F32" s="109">
        <f>IF($D$4="","",1*$D$4*VALUE(VLOOKUP($B32,'Ext dose factor- ref only'!$A$11:$R$47,COLUMN('Ext dose factor- ref only'!E$1),FALSE)))</f>
      </c>
      <c r="G32" s="121"/>
      <c r="H32" s="122"/>
      <c r="I32" s="110">
        <f t="shared" si="4"/>
      </c>
      <c r="J32" s="110">
        <f t="shared" si="0"/>
      </c>
      <c r="K32" s="110">
        <f t="shared" si="1"/>
      </c>
      <c r="L32" s="110">
        <f t="shared" si="2"/>
      </c>
      <c r="M32" s="133">
        <f t="shared" si="5"/>
      </c>
      <c r="N32" s="133">
        <f t="shared" si="6"/>
      </c>
      <c r="O32" s="133">
        <f t="shared" si="7"/>
      </c>
      <c r="P32" s="290">
        <f t="shared" si="8"/>
      </c>
    </row>
    <row r="33" spans="1:16" ht="12.75">
      <c r="A33" s="87">
        <f t="shared" si="3"/>
      </c>
      <c r="B33" s="289" t="str">
        <f>'Dose co intskin- ref only '!A34</f>
        <v>U-234</v>
      </c>
      <c r="C33" s="109">
        <f>IF($D$4="","",1*$D$4*VALUE(VLOOKUP($B33,'Ext dose factor- ref only'!$A$11:$R$47,COLUMN('Ext dose factor- ref only'!B$1),FALSE)))</f>
      </c>
      <c r="D33" s="109">
        <f>IF($D$4="","",1*$D$4*VALUE(VLOOKUP($B33,'Ext dose factor- ref only'!$A$11:$R$47,COLUMN('Ext dose factor- ref only'!C$1),FALSE)))</f>
      </c>
      <c r="E33" s="109">
        <f>IF($D$4="","",1*$D$4*VALUE(VLOOKUP($B33,'Ext dose factor- ref only'!$A$11:$R$47,COLUMN('Ext dose factor- ref only'!D$1),FALSE)))</f>
      </c>
      <c r="F33" s="109">
        <f>IF($D$4="","",1*$D$4*VALUE(VLOOKUP($B33,'Ext dose factor- ref only'!$A$11:$R$47,COLUMN('Ext dose factor- ref only'!E$1),FALSE)))</f>
      </c>
      <c r="G33" s="121"/>
      <c r="H33" s="122"/>
      <c r="I33" s="110">
        <f t="shared" si="4"/>
      </c>
      <c r="J33" s="110">
        <f t="shared" si="0"/>
      </c>
      <c r="K33" s="110">
        <f t="shared" si="1"/>
      </c>
      <c r="L33" s="110">
        <f t="shared" si="2"/>
      </c>
      <c r="M33" s="133">
        <f t="shared" si="5"/>
      </c>
      <c r="N33" s="133">
        <f t="shared" si="6"/>
      </c>
      <c r="O33" s="133">
        <f t="shared" si="7"/>
      </c>
      <c r="P33" s="290">
        <f t="shared" si="8"/>
      </c>
    </row>
    <row r="34" spans="1:16" ht="12.75">
      <c r="A34" s="87">
        <f t="shared" si="3"/>
      </c>
      <c r="B34" s="289" t="str">
        <f>'Dose co intskin- ref only '!A35</f>
        <v>U+235</v>
      </c>
      <c r="C34" s="109">
        <f>IF($D$4="","",1*$D$4*VALUE(VLOOKUP($B34,'Ext dose factor- ref only'!$A$11:$R$47,COLUMN('Ext dose factor- ref only'!B$1),FALSE)))</f>
      </c>
      <c r="D34" s="109">
        <f>IF($D$4="","",1*$D$4*VALUE(VLOOKUP($B34,'Ext dose factor- ref only'!$A$11:$R$47,COLUMN('Ext dose factor- ref only'!C$1),FALSE)))</f>
      </c>
      <c r="E34" s="109">
        <f>IF($D$4="","",1*$D$4*VALUE(VLOOKUP($B34,'Ext dose factor- ref only'!$A$11:$R$47,COLUMN('Ext dose factor- ref only'!D$1),FALSE)))</f>
      </c>
      <c r="F34" s="109">
        <f>IF($D$4="","",1*$D$4*VALUE(VLOOKUP($B34,'Ext dose factor- ref only'!$A$11:$R$47,COLUMN('Ext dose factor- ref only'!E$1),FALSE)))</f>
      </c>
      <c r="G34" s="121"/>
      <c r="H34" s="122"/>
      <c r="I34" s="110">
        <f t="shared" si="4"/>
      </c>
      <c r="J34" s="110">
        <f t="shared" si="0"/>
      </c>
      <c r="K34" s="110">
        <f t="shared" si="1"/>
      </c>
      <c r="L34" s="110">
        <f t="shared" si="2"/>
      </c>
      <c r="M34" s="133">
        <f t="shared" si="5"/>
      </c>
      <c r="N34" s="133">
        <f t="shared" si="6"/>
      </c>
      <c r="O34" s="133">
        <f t="shared" si="7"/>
      </c>
      <c r="P34" s="290">
        <f t="shared" si="8"/>
      </c>
    </row>
    <row r="35" spans="1:16" ht="12.75">
      <c r="A35" s="87">
        <f t="shared" si="3"/>
      </c>
      <c r="B35" s="289" t="str">
        <f>'Dose co intskin- ref only '!A36</f>
        <v>U-236</v>
      </c>
      <c r="C35" s="109">
        <f>IF($D$4="","",1*$D$4*VALUE(VLOOKUP($B35,'Ext dose factor- ref only'!$A$11:$R$47,COLUMN('Ext dose factor- ref only'!B$1),FALSE)))</f>
      </c>
      <c r="D35" s="109">
        <f>IF($D$4="","",1*$D$4*VALUE(VLOOKUP($B35,'Ext dose factor- ref only'!$A$11:$R$47,COLUMN('Ext dose factor- ref only'!C$1),FALSE)))</f>
      </c>
      <c r="E35" s="109">
        <f>IF($D$4="","",1*$D$4*VALUE(VLOOKUP($B35,'Ext dose factor- ref only'!$A$11:$R$47,COLUMN('Ext dose factor- ref only'!D$1),FALSE)))</f>
      </c>
      <c r="F35" s="109">
        <f>IF($D$4="","",1*$D$4*VALUE(VLOOKUP($B35,'Ext dose factor- ref only'!$A$11:$R$47,COLUMN('Ext dose factor- ref only'!E$1),FALSE)))</f>
      </c>
      <c r="G35" s="121"/>
      <c r="H35" s="122"/>
      <c r="I35" s="110">
        <f t="shared" si="4"/>
      </c>
      <c r="J35" s="110">
        <f t="shared" si="0"/>
      </c>
      <c r="K35" s="110">
        <f t="shared" si="1"/>
      </c>
      <c r="L35" s="110">
        <f t="shared" si="2"/>
      </c>
      <c r="M35" s="133">
        <f t="shared" si="5"/>
      </c>
      <c r="N35" s="133">
        <f t="shared" si="6"/>
      </c>
      <c r="O35" s="133">
        <f t="shared" si="7"/>
      </c>
      <c r="P35" s="290">
        <f t="shared" si="8"/>
      </c>
    </row>
    <row r="36" spans="1:16" ht="12.75">
      <c r="A36" s="87">
        <f t="shared" si="3"/>
      </c>
      <c r="B36" s="289" t="str">
        <f>'Dose co intskin- ref only '!A37</f>
        <v>U+238</v>
      </c>
      <c r="C36" s="109">
        <f>IF($D$4="","",1*$D$4*VALUE(VLOOKUP($B36,'Ext dose factor- ref only'!$A$11:$R$47,COLUMN('Ext dose factor- ref only'!B$1),FALSE)))</f>
      </c>
      <c r="D36" s="109">
        <f>IF($D$4="","",1*$D$4*VALUE(VLOOKUP($B36,'Ext dose factor- ref only'!$A$11:$R$47,COLUMN('Ext dose factor- ref only'!C$1),FALSE)))</f>
      </c>
      <c r="E36" s="109">
        <f>IF($D$4="","",1*$D$4*VALUE(VLOOKUP($B36,'Ext dose factor- ref only'!$A$11:$R$47,COLUMN('Ext dose factor- ref only'!D$1),FALSE)))</f>
      </c>
      <c r="F36" s="109">
        <f>IF($D$4="","",1*$D$4*VALUE(VLOOKUP($B36,'Ext dose factor- ref only'!$A$11:$R$47,COLUMN('Ext dose factor- ref only'!E$1),FALSE)))</f>
      </c>
      <c r="G36" s="121"/>
      <c r="H36" s="122"/>
      <c r="I36" s="110">
        <f t="shared" si="4"/>
      </c>
      <c r="J36" s="110">
        <f t="shared" si="0"/>
      </c>
      <c r="K36" s="110">
        <f t="shared" si="1"/>
      </c>
      <c r="L36" s="110">
        <f t="shared" si="2"/>
      </c>
      <c r="M36" s="133">
        <f t="shared" si="5"/>
      </c>
      <c r="N36" s="133">
        <f t="shared" si="6"/>
      </c>
      <c r="O36" s="133">
        <f t="shared" si="7"/>
      </c>
      <c r="P36" s="290">
        <f t="shared" si="8"/>
      </c>
    </row>
    <row r="37" spans="1:16" ht="12.75">
      <c r="A37" s="87">
        <f t="shared" si="3"/>
      </c>
      <c r="B37" s="289" t="str">
        <f>'Dose co intskin- ref only '!A38</f>
        <v>Np+237</v>
      </c>
      <c r="C37" s="109">
        <f>IF($D$4="","",1*$D$4*VALUE(VLOOKUP($B37,'Ext dose factor- ref only'!$A$11:$R$47,COLUMN('Ext dose factor- ref only'!B$1),FALSE)))</f>
      </c>
      <c r="D37" s="109">
        <f>IF($D$4="","",1*$D$4*VALUE(VLOOKUP($B37,'Ext dose factor- ref only'!$A$11:$R$47,COLUMN('Ext dose factor- ref only'!C$1),FALSE)))</f>
      </c>
      <c r="E37" s="109">
        <f>IF($D$4="","",1*$D$4*VALUE(VLOOKUP($B37,'Ext dose factor- ref only'!$A$11:$R$47,COLUMN('Ext dose factor- ref only'!D$1),FALSE)))</f>
      </c>
      <c r="F37" s="109">
        <f>IF($D$4="","",1*$D$4*VALUE(VLOOKUP($B37,'Ext dose factor- ref only'!$A$11:$R$47,COLUMN('Ext dose factor- ref only'!E$1),FALSE)))</f>
      </c>
      <c r="G37" s="121"/>
      <c r="H37" s="122"/>
      <c r="I37" s="110">
        <f t="shared" si="4"/>
      </c>
      <c r="J37" s="110">
        <f t="shared" si="0"/>
      </c>
      <c r="K37" s="110">
        <f t="shared" si="1"/>
      </c>
      <c r="L37" s="110">
        <f t="shared" si="2"/>
      </c>
      <c r="M37" s="133">
        <f t="shared" si="5"/>
      </c>
      <c r="N37" s="133">
        <f t="shared" si="6"/>
      </c>
      <c r="O37" s="133">
        <f t="shared" si="7"/>
      </c>
      <c r="P37" s="290">
        <f t="shared" si="8"/>
      </c>
    </row>
    <row r="38" spans="1:16" ht="12.75">
      <c r="A38" s="87">
        <f t="shared" si="3"/>
      </c>
      <c r="B38" s="289" t="str">
        <f>'Dose co intskin- ref only '!A39</f>
        <v>Pu-238</v>
      </c>
      <c r="C38" s="109">
        <f>IF($D$4="","",1*$D$4*VALUE(VLOOKUP($B38,'Ext dose factor- ref only'!$A$11:$R$47,COLUMN('Ext dose factor- ref only'!B$1),FALSE)))</f>
      </c>
      <c r="D38" s="109">
        <f>IF($D$4="","",1*$D$4*VALUE(VLOOKUP($B38,'Ext dose factor- ref only'!$A$11:$R$47,COLUMN('Ext dose factor- ref only'!C$1),FALSE)))</f>
      </c>
      <c r="E38" s="109">
        <f>IF($D$4="","",1*$D$4*VALUE(VLOOKUP($B38,'Ext dose factor- ref only'!$A$11:$R$47,COLUMN('Ext dose factor- ref only'!D$1),FALSE)))</f>
      </c>
      <c r="F38" s="109">
        <f>IF($D$4="","",1*$D$4*VALUE(VLOOKUP($B38,'Ext dose factor- ref only'!$A$11:$R$47,COLUMN('Ext dose factor- ref only'!E$1),FALSE)))</f>
      </c>
      <c r="G38" s="121"/>
      <c r="H38" s="122"/>
      <c r="I38" s="110">
        <f t="shared" si="4"/>
      </c>
      <c r="J38" s="110">
        <f t="shared" si="0"/>
      </c>
      <c r="K38" s="110">
        <f t="shared" si="1"/>
      </c>
      <c r="L38" s="110">
        <f t="shared" si="2"/>
      </c>
      <c r="M38" s="133">
        <f t="shared" si="5"/>
      </c>
      <c r="N38" s="133">
        <f t="shared" si="6"/>
      </c>
      <c r="O38" s="133">
        <f t="shared" si="7"/>
      </c>
      <c r="P38" s="290">
        <f t="shared" si="8"/>
      </c>
    </row>
    <row r="39" spans="1:16" ht="12.75">
      <c r="A39" s="87">
        <f t="shared" si="3"/>
      </c>
      <c r="B39" s="289" t="str">
        <f>'Dose co intskin- ref only '!A40</f>
        <v>Pu-239</v>
      </c>
      <c r="C39" s="109">
        <f>IF($D$4="","",1*$D$4*VALUE(VLOOKUP($B39,'Ext dose factor- ref only'!$A$11:$R$47,COLUMN('Ext dose factor- ref only'!B$1),FALSE)))</f>
      </c>
      <c r="D39" s="109">
        <f>IF($D$4="","",1*$D$4*VALUE(VLOOKUP($B39,'Ext dose factor- ref only'!$A$11:$R$47,COLUMN('Ext dose factor- ref only'!C$1),FALSE)))</f>
      </c>
      <c r="E39" s="109">
        <f>IF($D$4="","",1*$D$4*VALUE(VLOOKUP($B39,'Ext dose factor- ref only'!$A$11:$R$47,COLUMN('Ext dose factor- ref only'!D$1),FALSE)))</f>
      </c>
      <c r="F39" s="109">
        <f>IF($D$4="","",1*$D$4*VALUE(VLOOKUP($B39,'Ext dose factor- ref only'!$A$11:$R$47,COLUMN('Ext dose factor- ref only'!E$1),FALSE)))</f>
      </c>
      <c r="G39" s="121"/>
      <c r="H39" s="122"/>
      <c r="I39" s="110">
        <f t="shared" si="4"/>
      </c>
      <c r="J39" s="110">
        <f t="shared" si="0"/>
      </c>
      <c r="K39" s="110">
        <f t="shared" si="1"/>
      </c>
      <c r="L39" s="110">
        <f t="shared" si="2"/>
      </c>
      <c r="M39" s="133">
        <f t="shared" si="5"/>
      </c>
      <c r="N39" s="133">
        <f t="shared" si="6"/>
      </c>
      <c r="O39" s="133">
        <f t="shared" si="7"/>
      </c>
      <c r="P39" s="290">
        <f t="shared" si="8"/>
      </c>
    </row>
    <row r="40" spans="1:16" ht="12.75">
      <c r="A40" s="87">
        <f t="shared" si="3"/>
      </c>
      <c r="B40" s="289" t="str">
        <f>'Dose co intskin- ref only '!A41</f>
        <v>Pu-240</v>
      </c>
      <c r="C40" s="109">
        <f>IF($D$4="","",1*$D$4*VALUE(VLOOKUP($B40,'Ext dose factor- ref only'!$A$11:$R$47,COLUMN('Ext dose factor- ref only'!B$1),FALSE)))</f>
      </c>
      <c r="D40" s="109">
        <f>IF($D$4="","",1*$D$4*VALUE(VLOOKUP($B40,'Ext dose factor- ref only'!$A$11:$R$47,COLUMN('Ext dose factor- ref only'!C$1),FALSE)))</f>
      </c>
      <c r="E40" s="109">
        <f>IF($D$4="","",1*$D$4*VALUE(VLOOKUP($B40,'Ext dose factor- ref only'!$A$11:$R$47,COLUMN('Ext dose factor- ref only'!D$1),FALSE)))</f>
      </c>
      <c r="F40" s="109">
        <f>IF($D$4="","",1*$D$4*VALUE(VLOOKUP($B40,'Ext dose factor- ref only'!$A$11:$R$47,COLUMN('Ext dose factor- ref only'!E$1),FALSE)))</f>
      </c>
      <c r="G40" s="121"/>
      <c r="H40" s="122"/>
      <c r="I40" s="110">
        <f t="shared" si="4"/>
      </c>
      <c r="J40" s="110">
        <f t="shared" si="0"/>
      </c>
      <c r="K40" s="110">
        <f t="shared" si="1"/>
      </c>
      <c r="L40" s="110">
        <f t="shared" si="2"/>
      </c>
      <c r="M40" s="133">
        <f t="shared" si="5"/>
      </c>
      <c r="N40" s="133">
        <f t="shared" si="6"/>
      </c>
      <c r="O40" s="133">
        <f t="shared" si="7"/>
      </c>
      <c r="P40" s="290">
        <f t="shared" si="8"/>
      </c>
    </row>
    <row r="41" spans="1:16" ht="12.75">
      <c r="A41" s="87">
        <f t="shared" si="3"/>
      </c>
      <c r="B41" s="289" t="str">
        <f>'Dose co intskin- ref only '!A42</f>
        <v>Pu-241</v>
      </c>
      <c r="C41" s="109">
        <f>IF($D$4="","",1*$D$4*VALUE(VLOOKUP($B41,'Ext dose factor- ref only'!$A$11:$R$47,COLUMN('Ext dose factor- ref only'!B$1),FALSE)))</f>
      </c>
      <c r="D41" s="109">
        <f>IF($D$4="","",1*$D$4*VALUE(VLOOKUP($B41,'Ext dose factor- ref only'!$A$11:$R$47,COLUMN('Ext dose factor- ref only'!C$1),FALSE)))</f>
      </c>
      <c r="E41" s="109">
        <f>IF($D$4="","",1*$D$4*VALUE(VLOOKUP($B41,'Ext dose factor- ref only'!$A$11:$R$47,COLUMN('Ext dose factor- ref only'!D$1),FALSE)))</f>
      </c>
      <c r="F41" s="109">
        <f>IF($D$4="","",1*$D$4*VALUE(VLOOKUP($B41,'Ext dose factor- ref only'!$A$11:$R$47,COLUMN('Ext dose factor- ref only'!E$1),FALSE)))</f>
      </c>
      <c r="G41" s="121"/>
      <c r="H41" s="122"/>
      <c r="I41" s="110">
        <f t="shared" si="4"/>
      </c>
      <c r="J41" s="110">
        <f t="shared" si="0"/>
      </c>
      <c r="K41" s="110">
        <f t="shared" si="1"/>
      </c>
      <c r="L41" s="110">
        <f t="shared" si="2"/>
      </c>
      <c r="M41" s="133">
        <f t="shared" si="5"/>
      </c>
      <c r="N41" s="133">
        <f t="shared" si="6"/>
      </c>
      <c r="O41" s="133">
        <f t="shared" si="7"/>
      </c>
      <c r="P41" s="290">
        <f t="shared" si="8"/>
      </c>
    </row>
    <row r="42" spans="1:16" ht="12.75">
      <c r="A42" s="87">
        <f t="shared" si="3"/>
      </c>
      <c r="B42" s="289" t="str">
        <f>'Dose co intskin- ref only '!A43</f>
        <v>Pu-242</v>
      </c>
      <c r="C42" s="109">
        <f>IF($D$4="","",1*$D$4*VALUE(VLOOKUP($B42,'Ext dose factor- ref only'!$A$11:$R$47,COLUMN('Ext dose factor- ref only'!B$1),FALSE)))</f>
      </c>
      <c r="D42" s="109">
        <f>IF($D$4="","",1*$D$4*VALUE(VLOOKUP($B42,'Ext dose factor- ref only'!$A$11:$R$47,COLUMN('Ext dose factor- ref only'!C$1),FALSE)))</f>
      </c>
      <c r="E42" s="109">
        <f>IF($D$4="","",1*$D$4*VALUE(VLOOKUP($B42,'Ext dose factor- ref only'!$A$11:$R$47,COLUMN('Ext dose factor- ref only'!D$1),FALSE)))</f>
      </c>
      <c r="F42" s="109">
        <f>IF($D$4="","",1*$D$4*VALUE(VLOOKUP($B42,'Ext dose factor- ref only'!$A$11:$R$47,COLUMN('Ext dose factor- ref only'!E$1),FALSE)))</f>
      </c>
      <c r="G42" s="121"/>
      <c r="H42" s="122"/>
      <c r="I42" s="110">
        <f t="shared" si="4"/>
      </c>
      <c r="J42" s="110">
        <f t="shared" si="0"/>
      </c>
      <c r="K42" s="110">
        <f t="shared" si="1"/>
      </c>
      <c r="L42" s="110">
        <f t="shared" si="2"/>
      </c>
      <c r="M42" s="133">
        <f t="shared" si="5"/>
      </c>
      <c r="N42" s="133">
        <f t="shared" si="6"/>
      </c>
      <c r="O42" s="133">
        <f t="shared" si="7"/>
      </c>
      <c r="P42" s="290">
        <f t="shared" si="8"/>
      </c>
    </row>
    <row r="43" spans="1:16" ht="12.75">
      <c r="A43" s="87">
        <f t="shared" si="3"/>
      </c>
      <c r="B43" s="289" t="str">
        <f>'Dose co intskin- ref only '!A44</f>
        <v>Am-241</v>
      </c>
      <c r="C43" s="109">
        <f>IF($D$4="","",1*$D$4*VALUE(VLOOKUP($B43,'Ext dose factor- ref only'!$A$11:$R$47,COLUMN('Ext dose factor- ref only'!B$1),FALSE)))</f>
      </c>
      <c r="D43" s="109">
        <f>IF($D$4="","",1*$D$4*VALUE(VLOOKUP($B43,'Ext dose factor- ref only'!$A$11:$R$47,COLUMN('Ext dose factor- ref only'!C$1),FALSE)))</f>
      </c>
      <c r="E43" s="109">
        <f>IF($D$4="","",1*$D$4*VALUE(VLOOKUP($B43,'Ext dose factor- ref only'!$A$11:$R$47,COLUMN('Ext dose factor- ref only'!D$1),FALSE)))</f>
      </c>
      <c r="F43" s="109">
        <f>IF($D$4="","",1*$D$4*VALUE(VLOOKUP($B43,'Ext dose factor- ref only'!$A$11:$R$47,COLUMN('Ext dose factor- ref only'!E$1),FALSE)))</f>
      </c>
      <c r="G43" s="121"/>
      <c r="H43" s="122"/>
      <c r="I43" s="110">
        <f t="shared" si="4"/>
      </c>
      <c r="J43" s="110">
        <f t="shared" si="0"/>
      </c>
      <c r="K43" s="110">
        <f t="shared" si="1"/>
      </c>
      <c r="L43" s="110">
        <f t="shared" si="2"/>
      </c>
      <c r="M43" s="133">
        <f t="shared" si="5"/>
      </c>
      <c r="N43" s="133">
        <f t="shared" si="6"/>
      </c>
      <c r="O43" s="133">
        <f t="shared" si="7"/>
      </c>
      <c r="P43" s="290">
        <f t="shared" si="8"/>
      </c>
    </row>
    <row r="44" spans="1:16" ht="12.75">
      <c r="A44" s="87">
        <f t="shared" si="3"/>
      </c>
      <c r="B44" s="289" t="str">
        <f>'Dose co intskin- ref only '!A45</f>
        <v>Cm-242</v>
      </c>
      <c r="C44" s="109">
        <f>IF($D$4="","",1*$D$4*VALUE(VLOOKUP($B44,'Ext dose factor- ref only'!$A$11:$R$47,COLUMN('Ext dose factor- ref only'!B$1),FALSE)))</f>
      </c>
      <c r="D44" s="109">
        <f>IF($D$4="","",1*$D$4*VALUE(VLOOKUP($B44,'Ext dose factor- ref only'!$A$11:$R$47,COLUMN('Ext dose factor- ref only'!C$1),FALSE)))</f>
      </c>
      <c r="E44" s="109">
        <f>IF($D$4="","",1*$D$4*VALUE(VLOOKUP($B44,'Ext dose factor- ref only'!$A$11:$R$47,COLUMN('Ext dose factor- ref only'!D$1),FALSE)))</f>
      </c>
      <c r="F44" s="109">
        <f>IF($D$4="","",1*$D$4*VALUE(VLOOKUP($B44,'Ext dose factor- ref only'!$A$11:$R$47,COLUMN('Ext dose factor- ref only'!E$1),FALSE)))</f>
      </c>
      <c r="G44" s="121"/>
      <c r="H44" s="122"/>
      <c r="I44" s="110">
        <f t="shared" si="4"/>
      </c>
      <c r="J44" s="110">
        <f t="shared" si="0"/>
      </c>
      <c r="K44" s="110">
        <f t="shared" si="1"/>
      </c>
      <c r="L44" s="110">
        <f t="shared" si="2"/>
      </c>
      <c r="M44" s="133">
        <f t="shared" si="5"/>
      </c>
      <c r="N44" s="133">
        <f t="shared" si="6"/>
      </c>
      <c r="O44" s="133">
        <f t="shared" si="7"/>
      </c>
      <c r="P44" s="290">
        <f t="shared" si="8"/>
      </c>
    </row>
    <row r="45" spans="1:16" ht="12.75">
      <c r="A45" s="87">
        <f t="shared" si="3"/>
      </c>
      <c r="B45" s="289" t="str">
        <f>'Dose co intskin- ref only '!A46</f>
        <v>Cm-243</v>
      </c>
      <c r="C45" s="109">
        <f>IF($D$4="","",1*$D$4*VALUE(VLOOKUP($B45,'Ext dose factor- ref only'!$A$11:$R$47,COLUMN('Ext dose factor- ref only'!B$1),FALSE)))</f>
      </c>
      <c r="D45" s="109">
        <f>IF($D$4="","",1*$D$4*VALUE(VLOOKUP($B45,'Ext dose factor- ref only'!$A$11:$R$47,COLUMN('Ext dose factor- ref only'!C$1),FALSE)))</f>
      </c>
      <c r="E45" s="109">
        <f>IF($D$4="","",1*$D$4*VALUE(VLOOKUP($B45,'Ext dose factor- ref only'!$A$11:$R$47,COLUMN('Ext dose factor- ref only'!D$1),FALSE)))</f>
      </c>
      <c r="F45" s="109">
        <f>IF($D$4="","",1*$D$4*VALUE(VLOOKUP($B45,'Ext dose factor- ref only'!$A$11:$R$47,COLUMN('Ext dose factor- ref only'!E$1),FALSE)))</f>
      </c>
      <c r="G45" s="121"/>
      <c r="H45" s="122"/>
      <c r="I45" s="110">
        <f t="shared" si="4"/>
      </c>
      <c r="J45" s="110">
        <f t="shared" si="0"/>
      </c>
      <c r="K45" s="110">
        <f t="shared" si="1"/>
      </c>
      <c r="L45" s="110">
        <f t="shared" si="2"/>
      </c>
      <c r="M45" s="133">
        <f t="shared" si="5"/>
      </c>
      <c r="N45" s="133">
        <f t="shared" si="6"/>
      </c>
      <c r="O45" s="133">
        <f t="shared" si="7"/>
      </c>
      <c r="P45" s="290">
        <f t="shared" si="8"/>
      </c>
    </row>
    <row r="46" spans="1:16" ht="12.75">
      <c r="A46" s="87">
        <f t="shared" si="3"/>
      </c>
      <c r="B46" s="289" t="str">
        <f>'Dose co intskin- ref only '!A47</f>
        <v>Cm-244</v>
      </c>
      <c r="C46" s="109">
        <f>IF($D$4="","",1*$D$4*VALUE(VLOOKUP($B46,'Ext dose factor- ref only'!$A$11:$R$47,COLUMN('Ext dose factor- ref only'!B$1),FALSE)))</f>
      </c>
      <c r="D46" s="109">
        <f>IF($D$4="","",1*$D$4*VALUE(VLOOKUP($B46,'Ext dose factor- ref only'!$A$11:$R$47,COLUMN('Ext dose factor- ref only'!C$1),FALSE)))</f>
      </c>
      <c r="E46" s="109">
        <f>IF($D$4="","",1*$D$4*VALUE(VLOOKUP($B46,'Ext dose factor- ref only'!$A$11:$R$47,COLUMN('Ext dose factor- ref only'!D$1),FALSE)))</f>
      </c>
      <c r="F46" s="109">
        <f>IF($D$4="","",1*$D$4*VALUE(VLOOKUP($B46,'Ext dose factor- ref only'!$A$11:$R$47,COLUMN('Ext dose factor- ref only'!E$1),FALSE)))</f>
      </c>
      <c r="G46" s="121"/>
      <c r="H46" s="122"/>
      <c r="I46" s="110">
        <f t="shared" si="4"/>
      </c>
      <c r="J46" s="110">
        <f t="shared" si="0"/>
      </c>
      <c r="K46" s="110">
        <f t="shared" si="1"/>
      </c>
      <c r="L46" s="110">
        <f t="shared" si="2"/>
      </c>
      <c r="M46" s="133">
        <f t="shared" si="5"/>
      </c>
      <c r="N46" s="133">
        <f t="shared" si="6"/>
      </c>
      <c r="O46" s="133">
        <f t="shared" si="7"/>
      </c>
      <c r="P46" s="290">
        <f t="shared" si="8"/>
      </c>
    </row>
    <row r="47" spans="1:16" s="31" customFormat="1" ht="12.75">
      <c r="A47" s="87"/>
      <c r="B47" s="291"/>
      <c r="C47" s="292"/>
      <c r="D47" s="292"/>
      <c r="E47" s="292"/>
      <c r="F47" s="292"/>
      <c r="G47" s="6"/>
      <c r="H47" s="6"/>
      <c r="I47" s="293"/>
      <c r="J47" s="293"/>
      <c r="K47" s="293"/>
      <c r="L47" s="293"/>
      <c r="M47" s="6"/>
      <c r="N47" s="6"/>
      <c r="O47" s="6"/>
      <c r="P47" s="294"/>
    </row>
    <row r="48" spans="2:16" ht="12.75">
      <c r="B48" s="295" t="s">
        <v>120</v>
      </c>
      <c r="C48" s="296"/>
      <c r="D48" s="296"/>
      <c r="E48" s="296"/>
      <c r="F48" s="296"/>
      <c r="G48" s="198"/>
      <c r="H48" s="198"/>
      <c r="I48" s="297">
        <f>IF(SUM(I10:I46)=0,"",SUM(I10:I46))</f>
      </c>
      <c r="J48" s="297">
        <f>IF(SUM(J10:J46)=0,"",SUM(J10:J46))</f>
      </c>
      <c r="K48" s="297">
        <f>IF(SUM(K10:K46)=0,"",SUM(K10:K46))</f>
      </c>
      <c r="L48" s="297">
        <f>IF(SUM(L10:L46)=0,"",SUM(L10:L46))</f>
      </c>
      <c r="M48" s="198"/>
      <c r="N48" s="198"/>
      <c r="O48" s="198"/>
      <c r="P48" s="197"/>
    </row>
  </sheetData>
  <sheetProtection password="D841" sheet="1" objects="1" scenarios="1"/>
  <mergeCells count="8">
    <mergeCell ref="N6:N7"/>
    <mergeCell ref="O6:O7"/>
    <mergeCell ref="P6:P7"/>
    <mergeCell ref="M6:M7"/>
    <mergeCell ref="C1:F1"/>
    <mergeCell ref="H1:L1"/>
    <mergeCell ref="H6:H8"/>
    <mergeCell ref="G2:L4"/>
  </mergeCells>
  <conditionalFormatting sqref="I10:P46">
    <cfRule type="cellIs" priority="1" dxfId="1" operator="equal" stopIfTrue="1">
      <formula>""</formula>
    </cfRule>
    <cfRule type="cellIs" priority="2" dxfId="2" operator="equal" stopIfTrue="1">
      <formula>MAX(I$10:I$46)</formula>
    </cfRule>
  </conditionalFormatting>
  <dataValidations count="1">
    <dataValidation type="custom" allowBlank="1" showInputMessage="1" showErrorMessage="1" error="The input has exceeded the total number of hours in one year." sqref="D4">
      <formula1>D4&lt;8770</formula1>
    </dataValidation>
  </dataValidations>
  <printOptions horizontalCentered="1"/>
  <pageMargins left="0.31496062992125984" right="0.31496062992125984" top="0.984251968503937" bottom="0.984251968503937" header="0.5118110236220472" footer="0.5118110236220472"/>
  <pageSetup fitToHeight="1" fitToWidth="1" horizontalDpi="600" verticalDpi="600" orientation="landscape" paperSize="9" scale="73"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P48"/>
  <sheetViews>
    <sheetView showGridLines="0" workbookViewId="0" topLeftCell="B1">
      <selection activeCell="D4" sqref="D4"/>
    </sheetView>
  </sheetViews>
  <sheetFormatPr defaultColWidth="9.140625" defaultRowHeight="12.75"/>
  <cols>
    <col min="1" max="1" width="10.140625" style="87" hidden="1" customWidth="1"/>
    <col min="2" max="2" width="22.7109375" style="0" customWidth="1"/>
    <col min="3" max="6" width="16.7109375" style="15" customWidth="1"/>
    <col min="7" max="7" width="2.7109375" style="0" customWidth="1"/>
    <col min="8" max="12" width="14.7109375" style="0" customWidth="1"/>
    <col min="13" max="16" width="11.421875" style="0" customWidth="1"/>
  </cols>
  <sheetData>
    <row r="1" spans="1:16" s="107" customFormat="1" ht="25.5" customHeight="1">
      <c r="A1" s="87"/>
      <c r="C1" s="389" t="s">
        <v>163</v>
      </c>
      <c r="D1" s="389"/>
      <c r="E1" s="389"/>
      <c r="F1" s="389"/>
      <c r="G1" s="98"/>
      <c r="H1" s="389" t="s">
        <v>164</v>
      </c>
      <c r="I1" s="389"/>
      <c r="J1" s="389"/>
      <c r="K1" s="389"/>
      <c r="L1" s="389"/>
      <c r="M1"/>
      <c r="N1"/>
      <c r="O1"/>
      <c r="P1"/>
    </row>
    <row r="2" spans="3:12" ht="12.75">
      <c r="C2"/>
      <c r="F2" s="87" t="s">
        <v>314</v>
      </c>
      <c r="G2" s="355"/>
      <c r="H2" s="381"/>
      <c r="I2" s="381"/>
      <c r="J2" s="381"/>
      <c r="K2" s="381"/>
      <c r="L2" s="382"/>
    </row>
    <row r="3" spans="3:12" ht="12.75">
      <c r="C3"/>
      <c r="D3" s="15" t="s">
        <v>51</v>
      </c>
      <c r="F3"/>
      <c r="G3" s="383"/>
      <c r="H3" s="384"/>
      <c r="I3" s="384"/>
      <c r="J3" s="384"/>
      <c r="K3" s="384"/>
      <c r="L3" s="385"/>
    </row>
    <row r="4" spans="3:12" ht="14.25">
      <c r="C4" s="277" t="s">
        <v>138</v>
      </c>
      <c r="D4" s="43"/>
      <c r="F4"/>
      <c r="G4" s="386"/>
      <c r="H4" s="387"/>
      <c r="I4" s="387"/>
      <c r="J4" s="387"/>
      <c r="K4" s="387"/>
      <c r="L4" s="388"/>
    </row>
    <row r="5" spans="3:4" ht="12.75">
      <c r="C5" s="16"/>
      <c r="D5" s="16"/>
    </row>
    <row r="6" spans="3:16" ht="12.75" customHeight="1">
      <c r="C6" s="15" t="s">
        <v>13</v>
      </c>
      <c r="D6" s="15" t="s">
        <v>13</v>
      </c>
      <c r="E6" s="15" t="s">
        <v>17</v>
      </c>
      <c r="F6" s="15" t="s">
        <v>20</v>
      </c>
      <c r="H6" s="405" t="s">
        <v>123</v>
      </c>
      <c r="I6" s="15" t="s">
        <v>13</v>
      </c>
      <c r="J6" s="15" t="s">
        <v>13</v>
      </c>
      <c r="K6" s="15" t="s">
        <v>17</v>
      </c>
      <c r="L6" s="15" t="s">
        <v>20</v>
      </c>
      <c r="M6" s="354" t="s">
        <v>206</v>
      </c>
      <c r="N6" s="354" t="s">
        <v>206</v>
      </c>
      <c r="O6" s="354" t="s">
        <v>206</v>
      </c>
      <c r="P6" s="354" t="s">
        <v>206</v>
      </c>
    </row>
    <row r="7" spans="3:16" ht="12.75">
      <c r="C7" s="15" t="s">
        <v>14</v>
      </c>
      <c r="D7" s="15" t="s">
        <v>15</v>
      </c>
      <c r="E7" s="15" t="s">
        <v>18</v>
      </c>
      <c r="F7" s="15" t="s">
        <v>18</v>
      </c>
      <c r="H7" s="405"/>
      <c r="I7" s="15" t="s">
        <v>14</v>
      </c>
      <c r="J7" s="15" t="s">
        <v>15</v>
      </c>
      <c r="K7" s="15" t="s">
        <v>18</v>
      </c>
      <c r="L7" s="15" t="s">
        <v>18</v>
      </c>
      <c r="M7" s="354"/>
      <c r="N7" s="354"/>
      <c r="O7" s="354"/>
      <c r="P7" s="354"/>
    </row>
    <row r="8" spans="4:16" ht="12.75">
      <c r="D8" s="15" t="s">
        <v>16</v>
      </c>
      <c r="E8" s="15" t="s">
        <v>19</v>
      </c>
      <c r="F8" s="15" t="s">
        <v>19</v>
      </c>
      <c r="H8" s="405"/>
      <c r="I8" s="15"/>
      <c r="J8" s="15" t="s">
        <v>16</v>
      </c>
      <c r="K8" s="15" t="s">
        <v>19</v>
      </c>
      <c r="L8" s="15" t="s">
        <v>19</v>
      </c>
      <c r="M8" s="134"/>
      <c r="N8" s="134"/>
      <c r="O8" s="134"/>
      <c r="P8" s="134"/>
    </row>
    <row r="9" spans="3:16" ht="14.25">
      <c r="C9" s="86" t="s">
        <v>124</v>
      </c>
      <c r="D9" s="86" t="s">
        <v>124</v>
      </c>
      <c r="E9" s="86" t="s">
        <v>124</v>
      </c>
      <c r="F9" s="86" t="s">
        <v>124</v>
      </c>
      <c r="H9" s="15" t="s">
        <v>125</v>
      </c>
      <c r="I9" s="15" t="s">
        <v>126</v>
      </c>
      <c r="J9" s="15" t="s">
        <v>126</v>
      </c>
      <c r="K9" s="15" t="s">
        <v>126</v>
      </c>
      <c r="L9" s="15" t="s">
        <v>126</v>
      </c>
      <c r="M9" s="134" t="s">
        <v>193</v>
      </c>
      <c r="N9" s="134" t="s">
        <v>193</v>
      </c>
      <c r="O9" s="134" t="s">
        <v>193</v>
      </c>
      <c r="P9" s="134" t="s">
        <v>193</v>
      </c>
    </row>
    <row r="10" spans="1:16" ht="12.75">
      <c r="A10" s="87">
        <f>IF(H10="","",B10&amp;" = "&amp;TEXT(H10,"0.00E+00")&amp;" Bq/g;  ")</f>
      </c>
      <c r="B10" s="120" t="str">
        <f>'Dose co intskin- ref only '!A11</f>
        <v>H-3 (OBT)</v>
      </c>
      <c r="C10" s="109">
        <f>IF($D$4="","",1*$D$4*VALUE(VLOOKUP($B10,'Ext dose factor- ref only'!$A$11:$R$47,COLUMN('Ext dose factor- ref only'!G$1),FALSE)))</f>
      </c>
      <c r="D10" s="109">
        <f>IF($D$4="","",1*$D$4*VALUE(VLOOKUP($B10,'Ext dose factor- ref only'!$A$11:$R$47,COLUMN('Ext dose factor- ref only'!H$1),FALSE)))</f>
      </c>
      <c r="E10" s="109">
        <f>IF($D$4="","",1*$D$4*VALUE(VLOOKUP($B10,'Ext dose factor- ref only'!$A$11:$R$47,COLUMN('Ext dose factor- ref only'!I$1),FALSE)))</f>
      </c>
      <c r="F10" s="109">
        <f>IF($D$4="","",1*$D$4*VALUE(VLOOKUP($B10,'Ext dose factor- ref only'!$A$11:$R$47,COLUMN('Ext dose factor- ref only'!J$1),FALSE)))</f>
      </c>
      <c r="G10" s="121"/>
      <c r="H10" s="122"/>
      <c r="I10" s="110">
        <f>IF($H10="","",C10*$H10)</f>
      </c>
      <c r="J10" s="110">
        <f aca="true" t="shared" si="0" ref="J10:L46">IF($H10="","",D10*$H10)</f>
      </c>
      <c r="K10" s="110">
        <f t="shared" si="0"/>
      </c>
      <c r="L10" s="110">
        <f t="shared" si="0"/>
      </c>
      <c r="M10" s="133">
        <f>IF(I10="","",I10/I$48)</f>
      </c>
      <c r="N10" s="133">
        <f aca="true" t="shared" si="1" ref="N10:P25">IF(J10="","",J10/J$48)</f>
      </c>
      <c r="O10" s="133">
        <f t="shared" si="1"/>
      </c>
      <c r="P10" s="133">
        <f t="shared" si="1"/>
      </c>
    </row>
    <row r="11" spans="1:16" ht="12.75">
      <c r="A11" s="87">
        <f aca="true" t="shared" si="2" ref="A11:A46">IF(H11="","",B11&amp;" = "&amp;TEXT(H11,"0.00E+00")&amp;" Bq/g;  ")</f>
      </c>
      <c r="B11" s="120" t="str">
        <f>'Dose co intskin- ref only '!A12</f>
        <v>H-3 (H2O)</v>
      </c>
      <c r="C11" s="109">
        <f>IF($D$4="","",1*$D$4*VALUE(VLOOKUP($B11,'Ext dose factor- ref only'!$A$11:$R$47,COLUMN('Ext dose factor- ref only'!G$1),FALSE)))</f>
      </c>
      <c r="D11" s="109">
        <f>IF($D$4="","",1*$D$4*VALUE(VLOOKUP($B11,'Ext dose factor- ref only'!$A$11:$R$47,COLUMN('Ext dose factor- ref only'!H$1),FALSE)))</f>
      </c>
      <c r="E11" s="109">
        <f>IF($D$4="","",1*$D$4*VALUE(VLOOKUP($B11,'Ext dose factor- ref only'!$A$11:$R$47,COLUMN('Ext dose factor- ref only'!I$1),FALSE)))</f>
      </c>
      <c r="F11" s="109">
        <f>IF($D$4="","",1*$D$4*VALUE(VLOOKUP($B11,'Ext dose factor- ref only'!$A$11:$R$47,COLUMN('Ext dose factor- ref only'!J$1),FALSE)))</f>
      </c>
      <c r="G11" s="121"/>
      <c r="H11" s="122"/>
      <c r="I11" s="110">
        <f aca="true" t="shared" si="3" ref="I11:I46">IF($H11="","",C11*$H11)</f>
      </c>
      <c r="J11" s="110">
        <f t="shared" si="0"/>
      </c>
      <c r="K11" s="110">
        <f t="shared" si="0"/>
      </c>
      <c r="L11" s="110">
        <f t="shared" si="0"/>
      </c>
      <c r="M11" s="133">
        <f aca="true" t="shared" si="4" ref="M11:P46">IF(I11="","",I11/I$48)</f>
      </c>
      <c r="N11" s="133">
        <f t="shared" si="1"/>
      </c>
      <c r="O11" s="133">
        <f t="shared" si="1"/>
      </c>
      <c r="P11" s="133">
        <f t="shared" si="1"/>
      </c>
    </row>
    <row r="12" spans="1:16" ht="12.75">
      <c r="A12" s="87">
        <f t="shared" si="2"/>
      </c>
      <c r="B12" s="120" t="str">
        <f>'Dose co intskin- ref only '!A13</f>
        <v>C-14</v>
      </c>
      <c r="C12" s="109">
        <f>IF($D$4="","",1*$D$4*VALUE(VLOOKUP($B12,'Ext dose factor- ref only'!$A$11:$R$47,COLUMN('Ext dose factor- ref only'!G$1),FALSE)))</f>
      </c>
      <c r="D12" s="109">
        <f>IF($D$4="","",1*$D$4*VALUE(VLOOKUP($B12,'Ext dose factor- ref only'!$A$11:$R$47,COLUMN('Ext dose factor- ref only'!H$1),FALSE)))</f>
      </c>
      <c r="E12" s="109">
        <f>IF($D$4="","",1*$D$4*VALUE(VLOOKUP($B12,'Ext dose factor- ref only'!$A$11:$R$47,COLUMN('Ext dose factor- ref only'!I$1),FALSE)))</f>
      </c>
      <c r="F12" s="109">
        <f>IF($D$4="","",1*$D$4*VALUE(VLOOKUP($B12,'Ext dose factor- ref only'!$A$11:$R$47,COLUMN('Ext dose factor- ref only'!J$1),FALSE)))</f>
      </c>
      <c r="G12" s="121"/>
      <c r="H12" s="122"/>
      <c r="I12" s="110">
        <f t="shared" si="3"/>
      </c>
      <c r="J12" s="110">
        <f t="shared" si="0"/>
      </c>
      <c r="K12" s="110">
        <f t="shared" si="0"/>
      </c>
      <c r="L12" s="110">
        <f t="shared" si="0"/>
      </c>
      <c r="M12" s="133">
        <f t="shared" si="4"/>
      </c>
      <c r="N12" s="133">
        <f t="shared" si="1"/>
      </c>
      <c r="O12" s="133">
        <f t="shared" si="1"/>
      </c>
      <c r="P12" s="133">
        <f t="shared" si="1"/>
      </c>
    </row>
    <row r="13" spans="1:16" ht="12.75">
      <c r="A13" s="87">
        <f t="shared" si="2"/>
      </c>
      <c r="B13" s="120" t="str">
        <f>'Dose co intskin- ref only '!A14</f>
        <v>Cl-36</v>
      </c>
      <c r="C13" s="109">
        <f>IF($D$4="","",1*$D$4*VALUE(VLOOKUP($B13,'Ext dose factor- ref only'!$A$11:$R$47,COLUMN('Ext dose factor- ref only'!G$1),FALSE)))</f>
      </c>
      <c r="D13" s="109">
        <f>IF($D$4="","",1*$D$4*VALUE(VLOOKUP($B13,'Ext dose factor- ref only'!$A$11:$R$47,COLUMN('Ext dose factor- ref only'!H$1),FALSE)))</f>
      </c>
      <c r="E13" s="109">
        <f>IF($D$4="","",1*$D$4*VALUE(VLOOKUP($B13,'Ext dose factor- ref only'!$A$11:$R$47,COLUMN('Ext dose factor- ref only'!I$1),FALSE)))</f>
      </c>
      <c r="F13" s="109">
        <f>IF($D$4="","",1*$D$4*VALUE(VLOOKUP($B13,'Ext dose factor- ref only'!$A$11:$R$47,COLUMN('Ext dose factor- ref only'!J$1),FALSE)))</f>
      </c>
      <c r="G13" s="121"/>
      <c r="H13" s="122"/>
      <c r="I13" s="110">
        <f t="shared" si="3"/>
      </c>
      <c r="J13" s="110">
        <f t="shared" si="0"/>
      </c>
      <c r="K13" s="110">
        <f t="shared" si="0"/>
      </c>
      <c r="L13" s="110">
        <f t="shared" si="0"/>
      </c>
      <c r="M13" s="133">
        <f t="shared" si="4"/>
      </c>
      <c r="N13" s="133">
        <f t="shared" si="1"/>
      </c>
      <c r="O13" s="133">
        <f t="shared" si="1"/>
      </c>
      <c r="P13" s="133">
        <f t="shared" si="1"/>
      </c>
    </row>
    <row r="14" spans="1:16" ht="12.75">
      <c r="A14" s="87">
        <f t="shared" si="2"/>
      </c>
      <c r="B14" s="120" t="str">
        <f>'Dose co intskin- ref only '!A15</f>
        <v>K-40</v>
      </c>
      <c r="C14" s="109">
        <f>IF($D$4="","",1*$D$4*VALUE(VLOOKUP($B14,'Ext dose factor- ref only'!$A$11:$R$47,COLUMN('Ext dose factor- ref only'!G$1),FALSE)))</f>
      </c>
      <c r="D14" s="109">
        <f>IF($D$4="","",1*$D$4*VALUE(VLOOKUP($B14,'Ext dose factor- ref only'!$A$11:$R$47,COLUMN('Ext dose factor- ref only'!H$1),FALSE)))</f>
      </c>
      <c r="E14" s="109">
        <f>IF($D$4="","",1*$D$4*VALUE(VLOOKUP($B14,'Ext dose factor- ref only'!$A$11:$R$47,COLUMN('Ext dose factor- ref only'!I$1),FALSE)))</f>
      </c>
      <c r="F14" s="109">
        <f>IF($D$4="","",1*$D$4*VALUE(VLOOKUP($B14,'Ext dose factor- ref only'!$A$11:$R$47,COLUMN('Ext dose factor- ref only'!J$1),FALSE)))</f>
      </c>
      <c r="G14" s="121"/>
      <c r="H14" s="122"/>
      <c r="I14" s="110">
        <f t="shared" si="3"/>
      </c>
      <c r="J14" s="110">
        <f t="shared" si="0"/>
      </c>
      <c r="K14" s="110">
        <f t="shared" si="0"/>
      </c>
      <c r="L14" s="110">
        <f t="shared" si="0"/>
      </c>
      <c r="M14" s="133">
        <f t="shared" si="4"/>
      </c>
      <c r="N14" s="133">
        <f t="shared" si="1"/>
      </c>
      <c r="O14" s="133">
        <f t="shared" si="1"/>
      </c>
      <c r="P14" s="133">
        <f t="shared" si="1"/>
      </c>
    </row>
    <row r="15" spans="1:16" ht="12.75">
      <c r="A15" s="87">
        <f t="shared" si="2"/>
      </c>
      <c r="B15" s="120" t="str">
        <f>'Dose co intskin- ref only '!A16</f>
        <v>Co-60</v>
      </c>
      <c r="C15" s="109">
        <f>IF($D$4="","",1*$D$4*VALUE(VLOOKUP($B15,'Ext dose factor- ref only'!$A$11:$R$47,COLUMN('Ext dose factor- ref only'!G$1),FALSE)))</f>
      </c>
      <c r="D15" s="109">
        <f>IF($D$4="","",1*$D$4*VALUE(VLOOKUP($B15,'Ext dose factor- ref only'!$A$11:$R$47,COLUMN('Ext dose factor- ref only'!H$1),FALSE)))</f>
      </c>
      <c r="E15" s="109">
        <f>IF($D$4="","",1*$D$4*VALUE(VLOOKUP($B15,'Ext dose factor- ref only'!$A$11:$R$47,COLUMN('Ext dose factor- ref only'!I$1),FALSE)))</f>
      </c>
      <c r="F15" s="109">
        <f>IF($D$4="","",1*$D$4*VALUE(VLOOKUP($B15,'Ext dose factor- ref only'!$A$11:$R$47,COLUMN('Ext dose factor- ref only'!J$1),FALSE)))</f>
      </c>
      <c r="G15" s="121"/>
      <c r="H15" s="122"/>
      <c r="I15" s="110">
        <f t="shared" si="3"/>
      </c>
      <c r="J15" s="110">
        <f t="shared" si="0"/>
      </c>
      <c r="K15" s="110">
        <f t="shared" si="0"/>
      </c>
      <c r="L15" s="110">
        <f t="shared" si="0"/>
      </c>
      <c r="M15" s="133">
        <f t="shared" si="4"/>
      </c>
      <c r="N15" s="133">
        <f t="shared" si="1"/>
      </c>
      <c r="O15" s="133">
        <f t="shared" si="1"/>
      </c>
      <c r="P15" s="133">
        <f t="shared" si="1"/>
      </c>
    </row>
    <row r="16" spans="1:16" ht="12.75">
      <c r="A16" s="87">
        <f t="shared" si="2"/>
      </c>
      <c r="B16" s="120" t="str">
        <f>'Dose co intskin- ref only '!A17</f>
        <v>Sr+90</v>
      </c>
      <c r="C16" s="109">
        <f>IF($D$4="","",1*$D$4*VALUE(VLOOKUP($B16,'Ext dose factor- ref only'!$A$11:$R$47,COLUMN('Ext dose factor- ref only'!G$1),FALSE)))</f>
      </c>
      <c r="D16" s="109">
        <f>IF($D$4="","",1*$D$4*VALUE(VLOOKUP($B16,'Ext dose factor- ref only'!$A$11:$R$47,COLUMN('Ext dose factor- ref only'!H$1),FALSE)))</f>
      </c>
      <c r="E16" s="109">
        <f>IF($D$4="","",1*$D$4*VALUE(VLOOKUP($B16,'Ext dose factor- ref only'!$A$11:$R$47,COLUMN('Ext dose factor- ref only'!I$1),FALSE)))</f>
      </c>
      <c r="F16" s="109">
        <f>IF($D$4="","",1*$D$4*VALUE(VLOOKUP($B16,'Ext dose factor- ref only'!$A$11:$R$47,COLUMN('Ext dose factor- ref only'!J$1),FALSE)))</f>
      </c>
      <c r="G16" s="121"/>
      <c r="H16" s="122"/>
      <c r="I16" s="110">
        <f t="shared" si="3"/>
      </c>
      <c r="J16" s="110">
        <f t="shared" si="0"/>
      </c>
      <c r="K16" s="110">
        <f t="shared" si="0"/>
      </c>
      <c r="L16" s="110">
        <f t="shared" si="0"/>
      </c>
      <c r="M16" s="133">
        <f t="shared" si="4"/>
      </c>
      <c r="N16" s="133">
        <f t="shared" si="1"/>
      </c>
      <c r="O16" s="133">
        <f t="shared" si="1"/>
      </c>
      <c r="P16" s="133">
        <f t="shared" si="1"/>
      </c>
    </row>
    <row r="17" spans="1:16" ht="12.75">
      <c r="A17" s="87">
        <f t="shared" si="2"/>
      </c>
      <c r="B17" s="120" t="str">
        <f>'Dose co intskin- ref only '!A18</f>
        <v>Tc-99</v>
      </c>
      <c r="C17" s="109">
        <f>IF($D$4="","",1*$D$4*VALUE(VLOOKUP($B17,'Ext dose factor- ref only'!$A$11:$R$47,COLUMN('Ext dose factor- ref only'!G$1),FALSE)))</f>
      </c>
      <c r="D17" s="109">
        <f>IF($D$4="","",1*$D$4*VALUE(VLOOKUP($B17,'Ext dose factor- ref only'!$A$11:$R$47,COLUMN('Ext dose factor- ref only'!H$1),FALSE)))</f>
      </c>
      <c r="E17" s="109">
        <f>IF($D$4="","",1*$D$4*VALUE(VLOOKUP($B17,'Ext dose factor- ref only'!$A$11:$R$47,COLUMN('Ext dose factor- ref only'!I$1),FALSE)))</f>
      </c>
      <c r="F17" s="109">
        <f>IF($D$4="","",1*$D$4*VALUE(VLOOKUP($B17,'Ext dose factor- ref only'!$A$11:$R$47,COLUMN('Ext dose factor- ref only'!J$1),FALSE)))</f>
      </c>
      <c r="G17" s="121"/>
      <c r="H17" s="122"/>
      <c r="I17" s="110">
        <f t="shared" si="3"/>
      </c>
      <c r="J17" s="110">
        <f t="shared" si="0"/>
      </c>
      <c r="K17" s="110">
        <f t="shared" si="0"/>
      </c>
      <c r="L17" s="110">
        <f t="shared" si="0"/>
      </c>
      <c r="M17" s="133">
        <f t="shared" si="4"/>
      </c>
      <c r="N17" s="133">
        <f t="shared" si="1"/>
      </c>
      <c r="O17" s="133">
        <f t="shared" si="1"/>
      </c>
      <c r="P17" s="133">
        <f t="shared" si="1"/>
      </c>
    </row>
    <row r="18" spans="1:16" ht="12.75">
      <c r="A18" s="87">
        <f t="shared" si="2"/>
      </c>
      <c r="B18" s="120" t="str">
        <f>'Dose co intskin- ref only '!A19</f>
        <v>Ru+106</v>
      </c>
      <c r="C18" s="109">
        <f>IF($D$4="","",1*$D$4*VALUE(VLOOKUP($B18,'Ext dose factor- ref only'!$A$11:$R$47,COLUMN('Ext dose factor- ref only'!G$1),FALSE)))</f>
      </c>
      <c r="D18" s="109">
        <f>IF($D$4="","",1*$D$4*VALUE(VLOOKUP($B18,'Ext dose factor- ref only'!$A$11:$R$47,COLUMN('Ext dose factor- ref only'!H$1),FALSE)))</f>
      </c>
      <c r="E18" s="109">
        <f>IF($D$4="","",1*$D$4*VALUE(VLOOKUP($B18,'Ext dose factor- ref only'!$A$11:$R$47,COLUMN('Ext dose factor- ref only'!I$1),FALSE)))</f>
      </c>
      <c r="F18" s="109">
        <f>IF($D$4="","",1*$D$4*VALUE(VLOOKUP($B18,'Ext dose factor- ref only'!$A$11:$R$47,COLUMN('Ext dose factor- ref only'!J$1),FALSE)))</f>
      </c>
      <c r="G18" s="121"/>
      <c r="H18" s="122"/>
      <c r="I18" s="110">
        <f t="shared" si="3"/>
      </c>
      <c r="J18" s="110">
        <f t="shared" si="0"/>
      </c>
      <c r="K18" s="110">
        <f t="shared" si="0"/>
      </c>
      <c r="L18" s="110">
        <f t="shared" si="0"/>
      </c>
      <c r="M18" s="133">
        <f t="shared" si="4"/>
      </c>
      <c r="N18" s="133">
        <f t="shared" si="1"/>
      </c>
      <c r="O18" s="133">
        <f t="shared" si="1"/>
      </c>
      <c r="P18" s="133">
        <f t="shared" si="1"/>
      </c>
    </row>
    <row r="19" spans="1:16" ht="12.75">
      <c r="A19" s="87">
        <f t="shared" si="2"/>
      </c>
      <c r="B19" s="120" t="str">
        <f>'Dose co intskin- ref only '!A20</f>
        <v>Sn+126</v>
      </c>
      <c r="C19" s="109">
        <f>IF($D$4="","",1*$D$4*VALUE(VLOOKUP($B19,'Ext dose factor- ref only'!$A$11:$R$47,COLUMN('Ext dose factor- ref only'!G$1),FALSE)))</f>
      </c>
      <c r="D19" s="109">
        <f>IF($D$4="","",1*$D$4*VALUE(VLOOKUP($B19,'Ext dose factor- ref only'!$A$11:$R$47,COLUMN('Ext dose factor- ref only'!H$1),FALSE)))</f>
      </c>
      <c r="E19" s="109">
        <f>IF($D$4="","",1*$D$4*VALUE(VLOOKUP($B19,'Ext dose factor- ref only'!$A$11:$R$47,COLUMN('Ext dose factor- ref only'!I$1),FALSE)))</f>
      </c>
      <c r="F19" s="109">
        <f>IF($D$4="","",1*$D$4*VALUE(VLOOKUP($B19,'Ext dose factor- ref only'!$A$11:$R$47,COLUMN('Ext dose factor- ref only'!J$1),FALSE)))</f>
      </c>
      <c r="G19" s="121"/>
      <c r="H19" s="122"/>
      <c r="I19" s="110">
        <f t="shared" si="3"/>
      </c>
      <c r="J19" s="110">
        <f t="shared" si="0"/>
      </c>
      <c r="K19" s="110">
        <f t="shared" si="0"/>
      </c>
      <c r="L19" s="110">
        <f t="shared" si="0"/>
      </c>
      <c r="M19" s="133">
        <f t="shared" si="4"/>
      </c>
      <c r="N19" s="133">
        <f t="shared" si="1"/>
      </c>
      <c r="O19" s="133">
        <f t="shared" si="1"/>
      </c>
      <c r="P19" s="133">
        <f t="shared" si="1"/>
      </c>
    </row>
    <row r="20" spans="1:16" ht="12.75">
      <c r="A20" s="87">
        <f t="shared" si="2"/>
      </c>
      <c r="B20" s="120" t="str">
        <f>'Dose co intskin- ref only '!A21</f>
        <v>I-129</v>
      </c>
      <c r="C20" s="109">
        <f>IF($D$4="","",1*$D$4*VALUE(VLOOKUP($B20,'Ext dose factor- ref only'!$A$11:$R$47,COLUMN('Ext dose factor- ref only'!G$1),FALSE)))</f>
      </c>
      <c r="D20" s="109">
        <f>IF($D$4="","",1*$D$4*VALUE(VLOOKUP($B20,'Ext dose factor- ref only'!$A$11:$R$47,COLUMN('Ext dose factor- ref only'!H$1),FALSE)))</f>
      </c>
      <c r="E20" s="109">
        <f>IF($D$4="","",1*$D$4*VALUE(VLOOKUP($B20,'Ext dose factor- ref only'!$A$11:$R$47,COLUMN('Ext dose factor- ref only'!I$1),FALSE)))</f>
      </c>
      <c r="F20" s="109">
        <f>IF($D$4="","",1*$D$4*VALUE(VLOOKUP($B20,'Ext dose factor- ref only'!$A$11:$R$47,COLUMN('Ext dose factor- ref only'!J$1),FALSE)))</f>
      </c>
      <c r="G20" s="121"/>
      <c r="H20" s="122"/>
      <c r="I20" s="110">
        <f t="shared" si="3"/>
      </c>
      <c r="J20" s="110">
        <f t="shared" si="0"/>
      </c>
      <c r="K20" s="110">
        <f t="shared" si="0"/>
      </c>
      <c r="L20" s="110">
        <f t="shared" si="0"/>
      </c>
      <c r="M20" s="133">
        <f t="shared" si="4"/>
      </c>
      <c r="N20" s="133">
        <f t="shared" si="1"/>
      </c>
      <c r="O20" s="133">
        <f t="shared" si="1"/>
      </c>
      <c r="P20" s="133">
        <f t="shared" si="1"/>
      </c>
    </row>
    <row r="21" spans="1:16" ht="12.75">
      <c r="A21" s="87">
        <f t="shared" si="2"/>
      </c>
      <c r="B21" s="120" t="str">
        <f>'Dose co intskin- ref only '!A22</f>
        <v>Cs-134</v>
      </c>
      <c r="C21" s="109">
        <f>IF($D$4="","",1*$D$4*VALUE(VLOOKUP($B21,'Ext dose factor- ref only'!$A$11:$R$47,COLUMN('Ext dose factor- ref only'!G$1),FALSE)))</f>
      </c>
      <c r="D21" s="109">
        <f>IF($D$4="","",1*$D$4*VALUE(VLOOKUP($B21,'Ext dose factor- ref only'!$A$11:$R$47,COLUMN('Ext dose factor- ref only'!H$1),FALSE)))</f>
      </c>
      <c r="E21" s="109">
        <f>IF($D$4="","",1*$D$4*VALUE(VLOOKUP($B21,'Ext dose factor- ref only'!$A$11:$R$47,COLUMN('Ext dose factor- ref only'!I$1),FALSE)))</f>
      </c>
      <c r="F21" s="109">
        <f>IF($D$4="","",1*$D$4*VALUE(VLOOKUP($B21,'Ext dose factor- ref only'!$A$11:$R$47,COLUMN('Ext dose factor- ref only'!J$1),FALSE)))</f>
      </c>
      <c r="G21" s="121"/>
      <c r="H21" s="122"/>
      <c r="I21" s="110">
        <f t="shared" si="3"/>
      </c>
      <c r="J21" s="110">
        <f t="shared" si="0"/>
      </c>
      <c r="K21" s="110">
        <f t="shared" si="0"/>
      </c>
      <c r="L21" s="110">
        <f t="shared" si="0"/>
      </c>
      <c r="M21" s="133">
        <f t="shared" si="4"/>
      </c>
      <c r="N21" s="133">
        <f t="shared" si="1"/>
      </c>
      <c r="O21" s="133">
        <f t="shared" si="1"/>
      </c>
      <c r="P21" s="133">
        <f t="shared" si="1"/>
      </c>
    </row>
    <row r="22" spans="1:16" ht="12.75">
      <c r="A22" s="87">
        <f t="shared" si="2"/>
      </c>
      <c r="B22" s="120" t="str">
        <f>'Dose co intskin- ref only '!A23</f>
        <v>Cs+137</v>
      </c>
      <c r="C22" s="109">
        <f>IF($D$4="","",1*$D$4*VALUE(VLOOKUP($B22,'Ext dose factor- ref only'!$A$11:$R$47,COLUMN('Ext dose factor- ref only'!G$1),FALSE)))</f>
      </c>
      <c r="D22" s="109">
        <f>IF($D$4="","",1*$D$4*VALUE(VLOOKUP($B22,'Ext dose factor- ref only'!$A$11:$R$47,COLUMN('Ext dose factor- ref only'!H$1),FALSE)))</f>
      </c>
      <c r="E22" s="109">
        <f>IF($D$4="","",1*$D$4*VALUE(VLOOKUP($B22,'Ext dose factor- ref only'!$A$11:$R$47,COLUMN('Ext dose factor- ref only'!I$1),FALSE)))</f>
      </c>
      <c r="F22" s="109">
        <f>IF($D$4="","",1*$D$4*VALUE(VLOOKUP($B22,'Ext dose factor- ref only'!$A$11:$R$47,COLUMN('Ext dose factor- ref only'!J$1),FALSE)))</f>
      </c>
      <c r="G22" s="121"/>
      <c r="H22" s="122"/>
      <c r="I22" s="110">
        <f t="shared" si="3"/>
      </c>
      <c r="J22" s="110">
        <f t="shared" si="0"/>
      </c>
      <c r="K22" s="110">
        <f t="shared" si="0"/>
      </c>
      <c r="L22" s="110">
        <f t="shared" si="0"/>
      </c>
      <c r="M22" s="133">
        <f t="shared" si="4"/>
      </c>
      <c r="N22" s="133">
        <f t="shared" si="1"/>
      </c>
      <c r="O22" s="133">
        <f t="shared" si="1"/>
      </c>
      <c r="P22" s="133">
        <f t="shared" si="1"/>
      </c>
    </row>
    <row r="23" spans="1:16" ht="12.75">
      <c r="A23" s="87">
        <f t="shared" si="2"/>
      </c>
      <c r="B23" s="120" t="str">
        <f>'Dose co intskin- ref only '!A24</f>
        <v>Pb+210</v>
      </c>
      <c r="C23" s="109">
        <f>IF($D$4="","",1*$D$4*VALUE(VLOOKUP($B23,'Ext dose factor- ref only'!$A$11:$R$47,COLUMN('Ext dose factor- ref only'!G$1),FALSE)))</f>
      </c>
      <c r="D23" s="109">
        <f>IF($D$4="","",1*$D$4*VALUE(VLOOKUP($B23,'Ext dose factor- ref only'!$A$11:$R$47,COLUMN('Ext dose factor- ref only'!H$1),FALSE)))</f>
      </c>
      <c r="E23" s="109">
        <f>IF($D$4="","",1*$D$4*VALUE(VLOOKUP($B23,'Ext dose factor- ref only'!$A$11:$R$47,COLUMN('Ext dose factor- ref only'!I$1),FALSE)))</f>
      </c>
      <c r="F23" s="109">
        <f>IF($D$4="","",1*$D$4*VALUE(VLOOKUP($B23,'Ext dose factor- ref only'!$A$11:$R$47,COLUMN('Ext dose factor- ref only'!J$1),FALSE)))</f>
      </c>
      <c r="G23" s="121"/>
      <c r="H23" s="122"/>
      <c r="I23" s="110">
        <f t="shared" si="3"/>
      </c>
      <c r="J23" s="110">
        <f t="shared" si="0"/>
      </c>
      <c r="K23" s="110">
        <f t="shared" si="0"/>
      </c>
      <c r="L23" s="110">
        <f t="shared" si="0"/>
      </c>
      <c r="M23" s="133">
        <f t="shared" si="4"/>
      </c>
      <c r="N23" s="133">
        <f t="shared" si="1"/>
      </c>
      <c r="O23" s="133">
        <f t="shared" si="1"/>
      </c>
      <c r="P23" s="133">
        <f t="shared" si="1"/>
      </c>
    </row>
    <row r="24" spans="1:16" ht="12.75">
      <c r="A24" s="87">
        <f t="shared" si="2"/>
      </c>
      <c r="B24" s="120" t="str">
        <f>'Dose co intskin- ref only '!A25</f>
        <v>Po-210</v>
      </c>
      <c r="C24" s="109">
        <f>IF($D$4="","",1*$D$4*VALUE(VLOOKUP($B24,'Ext dose factor- ref only'!$A$11:$R$47,COLUMN('Ext dose factor- ref only'!G$1),FALSE)))</f>
      </c>
      <c r="D24" s="109">
        <f>IF($D$4="","",1*$D$4*VALUE(VLOOKUP($B24,'Ext dose factor- ref only'!$A$11:$R$47,COLUMN('Ext dose factor- ref only'!H$1),FALSE)))</f>
      </c>
      <c r="E24" s="109">
        <f>IF($D$4="","",1*$D$4*VALUE(VLOOKUP($B24,'Ext dose factor- ref only'!$A$11:$R$47,COLUMN('Ext dose factor- ref only'!I$1),FALSE)))</f>
      </c>
      <c r="F24" s="109">
        <f>IF($D$4="","",1*$D$4*VALUE(VLOOKUP($B24,'Ext dose factor- ref only'!$A$11:$R$47,COLUMN('Ext dose factor- ref only'!J$1),FALSE)))</f>
      </c>
      <c r="G24" s="121"/>
      <c r="H24" s="122"/>
      <c r="I24" s="110">
        <f t="shared" si="3"/>
      </c>
      <c r="J24" s="110">
        <f t="shared" si="0"/>
      </c>
      <c r="K24" s="110">
        <f t="shared" si="0"/>
      </c>
      <c r="L24" s="110">
        <f t="shared" si="0"/>
      </c>
      <c r="M24" s="133">
        <f t="shared" si="4"/>
      </c>
      <c r="N24" s="133">
        <f t="shared" si="1"/>
      </c>
      <c r="O24" s="133">
        <f t="shared" si="1"/>
      </c>
      <c r="P24" s="133">
        <f t="shared" si="1"/>
      </c>
    </row>
    <row r="25" spans="1:16" ht="12.75">
      <c r="A25" s="87">
        <f t="shared" si="2"/>
      </c>
      <c r="B25" s="120" t="str">
        <f>'Dose co intskin- ref only '!A26</f>
        <v>Ra+226</v>
      </c>
      <c r="C25" s="109">
        <f>IF($D$4="","",1*$D$4*VALUE(VLOOKUP($B25,'Ext dose factor- ref only'!$A$11:$R$47,COLUMN('Ext dose factor- ref only'!G$1),FALSE)))</f>
      </c>
      <c r="D25" s="109">
        <f>IF($D$4="","",1*$D$4*VALUE(VLOOKUP($B25,'Ext dose factor- ref only'!$A$11:$R$47,COLUMN('Ext dose factor- ref only'!H$1),FALSE)))</f>
      </c>
      <c r="E25" s="109">
        <f>IF($D$4="","",1*$D$4*VALUE(VLOOKUP($B25,'Ext dose factor- ref only'!$A$11:$R$47,COLUMN('Ext dose factor- ref only'!I$1),FALSE)))</f>
      </c>
      <c r="F25" s="109">
        <f>IF($D$4="","",1*$D$4*VALUE(VLOOKUP($B25,'Ext dose factor- ref only'!$A$11:$R$47,COLUMN('Ext dose factor- ref only'!J$1),FALSE)))</f>
      </c>
      <c r="G25" s="121"/>
      <c r="H25" s="122"/>
      <c r="I25" s="110">
        <f t="shared" si="3"/>
      </c>
      <c r="J25" s="110">
        <f t="shared" si="0"/>
      </c>
      <c r="K25" s="110">
        <f t="shared" si="0"/>
      </c>
      <c r="L25" s="110">
        <f t="shared" si="0"/>
      </c>
      <c r="M25" s="133">
        <f t="shared" si="4"/>
      </c>
      <c r="N25" s="133">
        <f t="shared" si="1"/>
      </c>
      <c r="O25" s="133">
        <f t="shared" si="1"/>
      </c>
      <c r="P25" s="133">
        <f t="shared" si="1"/>
      </c>
    </row>
    <row r="26" spans="1:16" ht="12.75">
      <c r="A26" s="87">
        <f t="shared" si="2"/>
      </c>
      <c r="B26" s="120" t="str">
        <f>'Dose co intskin- ref only '!A27</f>
        <v>Ra+228</v>
      </c>
      <c r="C26" s="109">
        <f>IF($D$4="","",1*$D$4*VALUE(VLOOKUP($B26,'Ext dose factor- ref only'!$A$11:$R$47,COLUMN('Ext dose factor- ref only'!G$1),FALSE)))</f>
      </c>
      <c r="D26" s="109">
        <f>IF($D$4="","",1*$D$4*VALUE(VLOOKUP($B26,'Ext dose factor- ref only'!$A$11:$R$47,COLUMN('Ext dose factor- ref only'!H$1),FALSE)))</f>
      </c>
      <c r="E26" s="109">
        <f>IF($D$4="","",1*$D$4*VALUE(VLOOKUP($B26,'Ext dose factor- ref only'!$A$11:$R$47,COLUMN('Ext dose factor- ref only'!I$1),FALSE)))</f>
      </c>
      <c r="F26" s="109">
        <f>IF($D$4="","",1*$D$4*VALUE(VLOOKUP($B26,'Ext dose factor- ref only'!$A$11:$R$47,COLUMN('Ext dose factor- ref only'!J$1),FALSE)))</f>
      </c>
      <c r="G26" s="121"/>
      <c r="H26" s="122"/>
      <c r="I26" s="110">
        <f t="shared" si="3"/>
      </c>
      <c r="J26" s="110">
        <f t="shared" si="0"/>
      </c>
      <c r="K26" s="110">
        <f t="shared" si="0"/>
      </c>
      <c r="L26" s="110">
        <f t="shared" si="0"/>
      </c>
      <c r="M26" s="133">
        <f t="shared" si="4"/>
      </c>
      <c r="N26" s="133">
        <f t="shared" si="4"/>
      </c>
      <c r="O26" s="133">
        <f t="shared" si="4"/>
      </c>
      <c r="P26" s="133">
        <f t="shared" si="4"/>
      </c>
    </row>
    <row r="27" spans="1:16" ht="12.75">
      <c r="A27" s="87">
        <f t="shared" si="2"/>
      </c>
      <c r="B27" s="120" t="str">
        <f>'Dose co intskin- ref only '!A28</f>
        <v>Th+228</v>
      </c>
      <c r="C27" s="109">
        <f>IF($D$4="","",1*$D$4*VALUE(VLOOKUP($B27,'Ext dose factor- ref only'!$A$11:$R$47,COLUMN('Ext dose factor- ref only'!G$1),FALSE)))</f>
      </c>
      <c r="D27" s="109">
        <f>IF($D$4="","",1*$D$4*VALUE(VLOOKUP($B27,'Ext dose factor- ref only'!$A$11:$R$47,COLUMN('Ext dose factor- ref only'!H$1),FALSE)))</f>
      </c>
      <c r="E27" s="109">
        <f>IF($D$4="","",1*$D$4*VALUE(VLOOKUP($B27,'Ext dose factor- ref only'!$A$11:$R$47,COLUMN('Ext dose factor- ref only'!I$1),FALSE)))</f>
      </c>
      <c r="F27" s="109">
        <f>IF($D$4="","",1*$D$4*VALUE(VLOOKUP($B27,'Ext dose factor- ref only'!$A$11:$R$47,COLUMN('Ext dose factor- ref only'!J$1),FALSE)))</f>
      </c>
      <c r="G27" s="121"/>
      <c r="H27" s="122"/>
      <c r="I27" s="110">
        <f t="shared" si="3"/>
      </c>
      <c r="J27" s="110">
        <f t="shared" si="0"/>
      </c>
      <c r="K27" s="110">
        <f t="shared" si="0"/>
      </c>
      <c r="L27" s="110">
        <f t="shared" si="0"/>
      </c>
      <c r="M27" s="133">
        <f t="shared" si="4"/>
      </c>
      <c r="N27" s="133">
        <f t="shared" si="4"/>
      </c>
      <c r="O27" s="133">
        <f t="shared" si="4"/>
      </c>
      <c r="P27" s="133">
        <f t="shared" si="4"/>
      </c>
    </row>
    <row r="28" spans="1:16" ht="12.75">
      <c r="A28" s="87">
        <f t="shared" si="2"/>
      </c>
      <c r="B28" s="120" t="str">
        <f>'Dose co intskin- ref only '!A29</f>
        <v>Th+229</v>
      </c>
      <c r="C28" s="109">
        <f>IF($D$4="","",1*$D$4*VALUE(VLOOKUP($B28,'Ext dose factor- ref only'!$A$11:$R$47,COLUMN('Ext dose factor- ref only'!G$1),FALSE)))</f>
      </c>
      <c r="D28" s="109">
        <f>IF($D$4="","",1*$D$4*VALUE(VLOOKUP($B28,'Ext dose factor- ref only'!$A$11:$R$47,COLUMN('Ext dose factor- ref only'!H$1),FALSE)))</f>
      </c>
      <c r="E28" s="109">
        <f>IF($D$4="","",1*$D$4*VALUE(VLOOKUP($B28,'Ext dose factor- ref only'!$A$11:$R$47,COLUMN('Ext dose factor- ref only'!I$1),FALSE)))</f>
      </c>
      <c r="F28" s="109">
        <f>IF($D$4="","",1*$D$4*VALUE(VLOOKUP($B28,'Ext dose factor- ref only'!$A$11:$R$47,COLUMN('Ext dose factor- ref only'!J$1),FALSE)))</f>
      </c>
      <c r="G28" s="121"/>
      <c r="H28" s="122"/>
      <c r="I28" s="110">
        <f t="shared" si="3"/>
      </c>
      <c r="J28" s="110">
        <f t="shared" si="0"/>
      </c>
      <c r="K28" s="110">
        <f t="shared" si="0"/>
      </c>
      <c r="L28" s="110">
        <f t="shared" si="0"/>
      </c>
      <c r="M28" s="133">
        <f t="shared" si="4"/>
      </c>
      <c r="N28" s="133">
        <f t="shared" si="4"/>
      </c>
      <c r="O28" s="133">
        <f t="shared" si="4"/>
      </c>
      <c r="P28" s="133">
        <f t="shared" si="4"/>
      </c>
    </row>
    <row r="29" spans="1:16" ht="12.75">
      <c r="A29" s="87">
        <f t="shared" si="2"/>
      </c>
      <c r="B29" s="120" t="str">
        <f>'Dose co intskin- ref only '!A30</f>
        <v>Th-230</v>
      </c>
      <c r="C29" s="109">
        <f>IF($D$4="","",1*$D$4*VALUE(VLOOKUP($B29,'Ext dose factor- ref only'!$A$11:$R$47,COLUMN('Ext dose factor- ref only'!G$1),FALSE)))</f>
      </c>
      <c r="D29" s="109">
        <f>IF($D$4="","",1*$D$4*VALUE(VLOOKUP($B29,'Ext dose factor- ref only'!$A$11:$R$47,COLUMN('Ext dose factor- ref only'!H$1),FALSE)))</f>
      </c>
      <c r="E29" s="109">
        <f>IF($D$4="","",1*$D$4*VALUE(VLOOKUP($B29,'Ext dose factor- ref only'!$A$11:$R$47,COLUMN('Ext dose factor- ref only'!I$1),FALSE)))</f>
      </c>
      <c r="F29" s="109">
        <f>IF($D$4="","",1*$D$4*VALUE(VLOOKUP($B29,'Ext dose factor- ref only'!$A$11:$R$47,COLUMN('Ext dose factor- ref only'!J$1),FALSE)))</f>
      </c>
      <c r="G29" s="121"/>
      <c r="H29" s="122"/>
      <c r="I29" s="110">
        <f t="shared" si="3"/>
      </c>
      <c r="J29" s="110">
        <f t="shared" si="0"/>
      </c>
      <c r="K29" s="110">
        <f t="shared" si="0"/>
      </c>
      <c r="L29" s="110">
        <f t="shared" si="0"/>
      </c>
      <c r="M29" s="133">
        <f t="shared" si="4"/>
      </c>
      <c r="N29" s="133">
        <f t="shared" si="4"/>
      </c>
      <c r="O29" s="133">
        <f t="shared" si="4"/>
      </c>
      <c r="P29" s="133">
        <f t="shared" si="4"/>
      </c>
    </row>
    <row r="30" spans="1:16" ht="12.75">
      <c r="A30" s="87">
        <f t="shared" si="2"/>
      </c>
      <c r="B30" s="120" t="str">
        <f>'Dose co intskin- ref only '!A31</f>
        <v>Th-232</v>
      </c>
      <c r="C30" s="109">
        <f>IF($D$4="","",1*$D$4*VALUE(VLOOKUP($B30,'Ext dose factor- ref only'!$A$11:$R$47,COLUMN('Ext dose factor- ref only'!G$1),FALSE)))</f>
      </c>
      <c r="D30" s="109">
        <f>IF($D$4="","",1*$D$4*VALUE(VLOOKUP($B30,'Ext dose factor- ref only'!$A$11:$R$47,COLUMN('Ext dose factor- ref only'!H$1),FALSE)))</f>
      </c>
      <c r="E30" s="109">
        <f>IF($D$4="","",1*$D$4*VALUE(VLOOKUP($B30,'Ext dose factor- ref only'!$A$11:$R$47,COLUMN('Ext dose factor- ref only'!I$1),FALSE)))</f>
      </c>
      <c r="F30" s="109">
        <f>IF($D$4="","",1*$D$4*VALUE(VLOOKUP($B30,'Ext dose factor- ref only'!$A$11:$R$47,COLUMN('Ext dose factor- ref only'!J$1),FALSE)))</f>
      </c>
      <c r="G30" s="121"/>
      <c r="H30" s="122"/>
      <c r="I30" s="110">
        <f t="shared" si="3"/>
      </c>
      <c r="J30" s="110">
        <f t="shared" si="0"/>
      </c>
      <c r="K30" s="110">
        <f t="shared" si="0"/>
      </c>
      <c r="L30" s="110">
        <f t="shared" si="0"/>
      </c>
      <c r="M30" s="133">
        <f t="shared" si="4"/>
      </c>
      <c r="N30" s="133">
        <f t="shared" si="4"/>
      </c>
      <c r="O30" s="133">
        <f t="shared" si="4"/>
      </c>
      <c r="P30" s="133">
        <f t="shared" si="4"/>
      </c>
    </row>
    <row r="31" spans="1:16" ht="12.75">
      <c r="A31" s="87">
        <f t="shared" si="2"/>
      </c>
      <c r="B31" s="120" t="str">
        <f>'Dose co intskin- ref only '!A32</f>
        <v>Pa-231</v>
      </c>
      <c r="C31" s="109">
        <f>IF($D$4="","",1*$D$4*VALUE(VLOOKUP($B31,'Ext dose factor- ref only'!$A$11:$R$47,COLUMN('Ext dose factor- ref only'!G$1),FALSE)))</f>
      </c>
      <c r="D31" s="109">
        <f>IF($D$4="","",1*$D$4*VALUE(VLOOKUP($B31,'Ext dose factor- ref only'!$A$11:$R$47,COLUMN('Ext dose factor- ref only'!H$1),FALSE)))</f>
      </c>
      <c r="E31" s="109">
        <f>IF($D$4="","",1*$D$4*VALUE(VLOOKUP($B31,'Ext dose factor- ref only'!$A$11:$R$47,COLUMN('Ext dose factor- ref only'!I$1),FALSE)))</f>
      </c>
      <c r="F31" s="109">
        <f>IF($D$4="","",1*$D$4*VALUE(VLOOKUP($B31,'Ext dose factor- ref only'!$A$11:$R$47,COLUMN('Ext dose factor- ref only'!J$1),FALSE)))</f>
      </c>
      <c r="G31" s="121"/>
      <c r="H31" s="122"/>
      <c r="I31" s="110">
        <f t="shared" si="3"/>
      </c>
      <c r="J31" s="110">
        <f t="shared" si="0"/>
      </c>
      <c r="K31" s="110">
        <f t="shared" si="0"/>
      </c>
      <c r="L31" s="110">
        <f t="shared" si="0"/>
      </c>
      <c r="M31" s="133">
        <f t="shared" si="4"/>
      </c>
      <c r="N31" s="133">
        <f t="shared" si="4"/>
      </c>
      <c r="O31" s="133">
        <f t="shared" si="4"/>
      </c>
      <c r="P31" s="133">
        <f t="shared" si="4"/>
      </c>
    </row>
    <row r="32" spans="1:16" ht="12.75">
      <c r="A32" s="87">
        <f t="shared" si="2"/>
      </c>
      <c r="B32" s="120" t="str">
        <f>'Dose co intskin- ref only '!A33</f>
        <v>U-233</v>
      </c>
      <c r="C32" s="109">
        <f>IF($D$4="","",1*$D$4*VALUE(VLOOKUP($B32,'Ext dose factor- ref only'!$A$11:$R$47,COLUMN('Ext dose factor- ref only'!G$1),FALSE)))</f>
      </c>
      <c r="D32" s="109">
        <f>IF($D$4="","",1*$D$4*VALUE(VLOOKUP($B32,'Ext dose factor- ref only'!$A$11:$R$47,COLUMN('Ext dose factor- ref only'!H$1),FALSE)))</f>
      </c>
      <c r="E32" s="109">
        <f>IF($D$4="","",1*$D$4*VALUE(VLOOKUP($B32,'Ext dose factor- ref only'!$A$11:$R$47,COLUMN('Ext dose factor- ref only'!I$1),FALSE)))</f>
      </c>
      <c r="F32" s="109">
        <f>IF($D$4="","",1*$D$4*VALUE(VLOOKUP($B32,'Ext dose factor- ref only'!$A$11:$R$47,COLUMN('Ext dose factor- ref only'!J$1),FALSE)))</f>
      </c>
      <c r="G32" s="121"/>
      <c r="H32" s="122"/>
      <c r="I32" s="110">
        <f t="shared" si="3"/>
      </c>
      <c r="J32" s="110">
        <f t="shared" si="0"/>
      </c>
      <c r="K32" s="110">
        <f t="shared" si="0"/>
      </c>
      <c r="L32" s="110">
        <f t="shared" si="0"/>
      </c>
      <c r="M32" s="133">
        <f t="shared" si="4"/>
      </c>
      <c r="N32" s="133">
        <f t="shared" si="4"/>
      </c>
      <c r="O32" s="133">
        <f t="shared" si="4"/>
      </c>
      <c r="P32" s="133">
        <f t="shared" si="4"/>
      </c>
    </row>
    <row r="33" spans="1:16" ht="12.75">
      <c r="A33" s="87">
        <f t="shared" si="2"/>
      </c>
      <c r="B33" s="120" t="str">
        <f>'Dose co intskin- ref only '!A34</f>
        <v>U-234</v>
      </c>
      <c r="C33" s="109">
        <f>IF($D$4="","",1*$D$4*VALUE(VLOOKUP($B33,'Ext dose factor- ref only'!$A$11:$R$47,COLUMN('Ext dose factor- ref only'!G$1),FALSE)))</f>
      </c>
      <c r="D33" s="109">
        <f>IF($D$4="","",1*$D$4*VALUE(VLOOKUP($B33,'Ext dose factor- ref only'!$A$11:$R$47,COLUMN('Ext dose factor- ref only'!H$1),FALSE)))</f>
      </c>
      <c r="E33" s="109">
        <f>IF($D$4="","",1*$D$4*VALUE(VLOOKUP($B33,'Ext dose factor- ref only'!$A$11:$R$47,COLUMN('Ext dose factor- ref only'!I$1),FALSE)))</f>
      </c>
      <c r="F33" s="109">
        <f>IF($D$4="","",1*$D$4*VALUE(VLOOKUP($B33,'Ext dose factor- ref only'!$A$11:$R$47,COLUMN('Ext dose factor- ref only'!J$1),FALSE)))</f>
      </c>
      <c r="G33" s="121"/>
      <c r="H33" s="122"/>
      <c r="I33" s="110">
        <f t="shared" si="3"/>
      </c>
      <c r="J33" s="110">
        <f t="shared" si="0"/>
      </c>
      <c r="K33" s="110">
        <f t="shared" si="0"/>
      </c>
      <c r="L33" s="110">
        <f t="shared" si="0"/>
      </c>
      <c r="M33" s="133">
        <f t="shared" si="4"/>
      </c>
      <c r="N33" s="133">
        <f t="shared" si="4"/>
      </c>
      <c r="O33" s="133">
        <f t="shared" si="4"/>
      </c>
      <c r="P33" s="133">
        <f t="shared" si="4"/>
      </c>
    </row>
    <row r="34" spans="1:16" ht="12.75">
      <c r="A34" s="87">
        <f t="shared" si="2"/>
      </c>
      <c r="B34" s="120" t="str">
        <f>'Dose co intskin- ref only '!A35</f>
        <v>U+235</v>
      </c>
      <c r="C34" s="109">
        <f>IF($D$4="","",1*$D$4*VALUE(VLOOKUP($B34,'Ext dose factor- ref only'!$A$11:$R$47,COLUMN('Ext dose factor- ref only'!G$1),FALSE)))</f>
      </c>
      <c r="D34" s="109">
        <f>IF($D$4="","",1*$D$4*VALUE(VLOOKUP($B34,'Ext dose factor- ref only'!$A$11:$R$47,COLUMN('Ext dose factor- ref only'!H$1),FALSE)))</f>
      </c>
      <c r="E34" s="109">
        <f>IF($D$4="","",1*$D$4*VALUE(VLOOKUP($B34,'Ext dose factor- ref only'!$A$11:$R$47,COLUMN('Ext dose factor- ref only'!I$1),FALSE)))</f>
      </c>
      <c r="F34" s="109">
        <f>IF($D$4="","",1*$D$4*VALUE(VLOOKUP($B34,'Ext dose factor- ref only'!$A$11:$R$47,COLUMN('Ext dose factor- ref only'!J$1),FALSE)))</f>
      </c>
      <c r="G34" s="121"/>
      <c r="H34" s="122"/>
      <c r="I34" s="110">
        <f t="shared" si="3"/>
      </c>
      <c r="J34" s="110">
        <f t="shared" si="0"/>
      </c>
      <c r="K34" s="110">
        <f t="shared" si="0"/>
      </c>
      <c r="L34" s="110">
        <f t="shared" si="0"/>
      </c>
      <c r="M34" s="133">
        <f t="shared" si="4"/>
      </c>
      <c r="N34" s="133">
        <f t="shared" si="4"/>
      </c>
      <c r="O34" s="133">
        <f t="shared" si="4"/>
      </c>
      <c r="P34" s="133">
        <f t="shared" si="4"/>
      </c>
    </row>
    <row r="35" spans="1:16" ht="12.75">
      <c r="A35" s="87">
        <f t="shared" si="2"/>
      </c>
      <c r="B35" s="120" t="str">
        <f>'Dose co intskin- ref only '!A36</f>
        <v>U-236</v>
      </c>
      <c r="C35" s="109">
        <f>IF($D$4="","",1*$D$4*VALUE(VLOOKUP($B35,'Ext dose factor- ref only'!$A$11:$R$47,COLUMN('Ext dose factor- ref only'!G$1),FALSE)))</f>
      </c>
      <c r="D35" s="109">
        <f>IF($D$4="","",1*$D$4*VALUE(VLOOKUP($B35,'Ext dose factor- ref only'!$A$11:$R$47,COLUMN('Ext dose factor- ref only'!H$1),FALSE)))</f>
      </c>
      <c r="E35" s="109">
        <f>IF($D$4="","",1*$D$4*VALUE(VLOOKUP($B35,'Ext dose factor- ref only'!$A$11:$R$47,COLUMN('Ext dose factor- ref only'!I$1),FALSE)))</f>
      </c>
      <c r="F35" s="109">
        <f>IF($D$4="","",1*$D$4*VALUE(VLOOKUP($B35,'Ext dose factor- ref only'!$A$11:$R$47,COLUMN('Ext dose factor- ref only'!J$1),FALSE)))</f>
      </c>
      <c r="G35" s="121"/>
      <c r="H35" s="122"/>
      <c r="I35" s="110">
        <f t="shared" si="3"/>
      </c>
      <c r="J35" s="110">
        <f t="shared" si="0"/>
      </c>
      <c r="K35" s="110">
        <f t="shared" si="0"/>
      </c>
      <c r="L35" s="110">
        <f t="shared" si="0"/>
      </c>
      <c r="M35" s="133">
        <f t="shared" si="4"/>
      </c>
      <c r="N35" s="133">
        <f t="shared" si="4"/>
      </c>
      <c r="O35" s="133">
        <f t="shared" si="4"/>
      </c>
      <c r="P35" s="133">
        <f t="shared" si="4"/>
      </c>
    </row>
    <row r="36" spans="1:16" ht="12.75">
      <c r="A36" s="87">
        <f t="shared" si="2"/>
      </c>
      <c r="B36" s="120" t="str">
        <f>'Dose co intskin- ref only '!A37</f>
        <v>U+238</v>
      </c>
      <c r="C36" s="109">
        <f>IF($D$4="","",1*$D$4*VALUE(VLOOKUP($B36,'Ext dose factor- ref only'!$A$11:$R$47,COLUMN('Ext dose factor- ref only'!G$1),FALSE)))</f>
      </c>
      <c r="D36" s="109">
        <f>IF($D$4="","",1*$D$4*VALUE(VLOOKUP($B36,'Ext dose factor- ref only'!$A$11:$R$47,COLUMN('Ext dose factor- ref only'!H$1),FALSE)))</f>
      </c>
      <c r="E36" s="109">
        <f>IF($D$4="","",1*$D$4*VALUE(VLOOKUP($B36,'Ext dose factor- ref only'!$A$11:$R$47,COLUMN('Ext dose factor- ref only'!I$1),FALSE)))</f>
      </c>
      <c r="F36" s="109">
        <f>IF($D$4="","",1*$D$4*VALUE(VLOOKUP($B36,'Ext dose factor- ref only'!$A$11:$R$47,COLUMN('Ext dose factor- ref only'!J$1),FALSE)))</f>
      </c>
      <c r="G36" s="121"/>
      <c r="H36" s="122"/>
      <c r="I36" s="110">
        <f t="shared" si="3"/>
      </c>
      <c r="J36" s="110">
        <f t="shared" si="0"/>
      </c>
      <c r="K36" s="110">
        <f t="shared" si="0"/>
      </c>
      <c r="L36" s="110">
        <f t="shared" si="0"/>
      </c>
      <c r="M36" s="133">
        <f t="shared" si="4"/>
      </c>
      <c r="N36" s="133">
        <f t="shared" si="4"/>
      </c>
      <c r="O36" s="133">
        <f t="shared" si="4"/>
      </c>
      <c r="P36" s="133">
        <f t="shared" si="4"/>
      </c>
    </row>
    <row r="37" spans="1:16" ht="12.75">
      <c r="A37" s="87">
        <f t="shared" si="2"/>
      </c>
      <c r="B37" s="120" t="str">
        <f>'Dose co intskin- ref only '!A38</f>
        <v>Np+237</v>
      </c>
      <c r="C37" s="109">
        <f>IF($D$4="","",1*$D$4*VALUE(VLOOKUP($B37,'Ext dose factor- ref only'!$A$11:$R$47,COLUMN('Ext dose factor- ref only'!G$1),FALSE)))</f>
      </c>
      <c r="D37" s="109">
        <f>IF($D$4="","",1*$D$4*VALUE(VLOOKUP($B37,'Ext dose factor- ref only'!$A$11:$R$47,COLUMN('Ext dose factor- ref only'!H$1),FALSE)))</f>
      </c>
      <c r="E37" s="109">
        <f>IF($D$4="","",1*$D$4*VALUE(VLOOKUP($B37,'Ext dose factor- ref only'!$A$11:$R$47,COLUMN('Ext dose factor- ref only'!I$1),FALSE)))</f>
      </c>
      <c r="F37" s="109">
        <f>IF($D$4="","",1*$D$4*VALUE(VLOOKUP($B37,'Ext dose factor- ref only'!$A$11:$R$47,COLUMN('Ext dose factor- ref only'!J$1),FALSE)))</f>
      </c>
      <c r="G37" s="121"/>
      <c r="H37" s="122"/>
      <c r="I37" s="110">
        <f t="shared" si="3"/>
      </c>
      <c r="J37" s="110">
        <f t="shared" si="0"/>
      </c>
      <c r="K37" s="110">
        <f t="shared" si="0"/>
      </c>
      <c r="L37" s="110">
        <f t="shared" si="0"/>
      </c>
      <c r="M37" s="133">
        <f t="shared" si="4"/>
      </c>
      <c r="N37" s="133">
        <f t="shared" si="4"/>
      </c>
      <c r="O37" s="133">
        <f t="shared" si="4"/>
      </c>
      <c r="P37" s="133">
        <f t="shared" si="4"/>
      </c>
    </row>
    <row r="38" spans="1:16" ht="12.75">
      <c r="A38" s="87">
        <f t="shared" si="2"/>
      </c>
      <c r="B38" s="120" t="str">
        <f>'Dose co intskin- ref only '!A39</f>
        <v>Pu-238</v>
      </c>
      <c r="C38" s="109">
        <f>IF($D$4="","",1*$D$4*VALUE(VLOOKUP($B38,'Ext dose factor- ref only'!$A$11:$R$47,COLUMN('Ext dose factor- ref only'!G$1),FALSE)))</f>
      </c>
      <c r="D38" s="109">
        <f>IF($D$4="","",1*$D$4*VALUE(VLOOKUP($B38,'Ext dose factor- ref only'!$A$11:$R$47,COLUMN('Ext dose factor- ref only'!H$1),FALSE)))</f>
      </c>
      <c r="E38" s="109">
        <f>IF($D$4="","",1*$D$4*VALUE(VLOOKUP($B38,'Ext dose factor- ref only'!$A$11:$R$47,COLUMN('Ext dose factor- ref only'!I$1),FALSE)))</f>
      </c>
      <c r="F38" s="109">
        <f>IF($D$4="","",1*$D$4*VALUE(VLOOKUP($B38,'Ext dose factor- ref only'!$A$11:$R$47,COLUMN('Ext dose factor- ref only'!J$1),FALSE)))</f>
      </c>
      <c r="G38" s="121"/>
      <c r="H38" s="122"/>
      <c r="I38" s="110">
        <f t="shared" si="3"/>
      </c>
      <c r="J38" s="110">
        <f t="shared" si="0"/>
      </c>
      <c r="K38" s="110">
        <f t="shared" si="0"/>
      </c>
      <c r="L38" s="110">
        <f t="shared" si="0"/>
      </c>
      <c r="M38" s="133">
        <f t="shared" si="4"/>
      </c>
      <c r="N38" s="133">
        <f t="shared" si="4"/>
      </c>
      <c r="O38" s="133">
        <f t="shared" si="4"/>
      </c>
      <c r="P38" s="133">
        <f t="shared" si="4"/>
      </c>
    </row>
    <row r="39" spans="1:16" ht="12.75">
      <c r="A39" s="87">
        <f t="shared" si="2"/>
      </c>
      <c r="B39" s="120" t="str">
        <f>'Dose co intskin- ref only '!A40</f>
        <v>Pu-239</v>
      </c>
      <c r="C39" s="109">
        <f>IF($D$4="","",1*$D$4*VALUE(VLOOKUP($B39,'Ext dose factor- ref only'!$A$11:$R$47,COLUMN('Ext dose factor- ref only'!G$1),FALSE)))</f>
      </c>
      <c r="D39" s="109">
        <f>IF($D$4="","",1*$D$4*VALUE(VLOOKUP($B39,'Ext dose factor- ref only'!$A$11:$R$47,COLUMN('Ext dose factor- ref only'!H$1),FALSE)))</f>
      </c>
      <c r="E39" s="109">
        <f>IF($D$4="","",1*$D$4*VALUE(VLOOKUP($B39,'Ext dose factor- ref only'!$A$11:$R$47,COLUMN('Ext dose factor- ref only'!I$1),FALSE)))</f>
      </c>
      <c r="F39" s="109">
        <f>IF($D$4="","",1*$D$4*VALUE(VLOOKUP($B39,'Ext dose factor- ref only'!$A$11:$R$47,COLUMN('Ext dose factor- ref only'!J$1),FALSE)))</f>
      </c>
      <c r="G39" s="121"/>
      <c r="H39" s="122"/>
      <c r="I39" s="110">
        <f t="shared" si="3"/>
      </c>
      <c r="J39" s="110">
        <f t="shared" si="0"/>
      </c>
      <c r="K39" s="110">
        <f t="shared" si="0"/>
      </c>
      <c r="L39" s="110">
        <f t="shared" si="0"/>
      </c>
      <c r="M39" s="133">
        <f t="shared" si="4"/>
      </c>
      <c r="N39" s="133">
        <f t="shared" si="4"/>
      </c>
      <c r="O39" s="133">
        <f t="shared" si="4"/>
      </c>
      <c r="P39" s="133">
        <f t="shared" si="4"/>
      </c>
    </row>
    <row r="40" spans="1:16" ht="12.75">
      <c r="A40" s="87">
        <f t="shared" si="2"/>
      </c>
      <c r="B40" s="120" t="str">
        <f>'Dose co intskin- ref only '!A41</f>
        <v>Pu-240</v>
      </c>
      <c r="C40" s="109">
        <f>IF($D$4="","",1*$D$4*VALUE(VLOOKUP($B40,'Ext dose factor- ref only'!$A$11:$R$47,COLUMN('Ext dose factor- ref only'!G$1),FALSE)))</f>
      </c>
      <c r="D40" s="109">
        <f>IF($D$4="","",1*$D$4*VALUE(VLOOKUP($B40,'Ext dose factor- ref only'!$A$11:$R$47,COLUMN('Ext dose factor- ref only'!H$1),FALSE)))</f>
      </c>
      <c r="E40" s="109">
        <f>IF($D$4="","",1*$D$4*VALUE(VLOOKUP($B40,'Ext dose factor- ref only'!$A$11:$R$47,COLUMN('Ext dose factor- ref only'!I$1),FALSE)))</f>
      </c>
      <c r="F40" s="109">
        <f>IF($D$4="","",1*$D$4*VALUE(VLOOKUP($B40,'Ext dose factor- ref only'!$A$11:$R$47,COLUMN('Ext dose factor- ref only'!J$1),FALSE)))</f>
      </c>
      <c r="G40" s="121"/>
      <c r="H40" s="122"/>
      <c r="I40" s="110">
        <f t="shared" si="3"/>
      </c>
      <c r="J40" s="110">
        <f t="shared" si="0"/>
      </c>
      <c r="K40" s="110">
        <f t="shared" si="0"/>
      </c>
      <c r="L40" s="110">
        <f t="shared" si="0"/>
      </c>
      <c r="M40" s="133">
        <f t="shared" si="4"/>
      </c>
      <c r="N40" s="133">
        <f t="shared" si="4"/>
      </c>
      <c r="O40" s="133">
        <f t="shared" si="4"/>
      </c>
      <c r="P40" s="133">
        <f t="shared" si="4"/>
      </c>
    </row>
    <row r="41" spans="1:16" ht="12.75">
      <c r="A41" s="87">
        <f t="shared" si="2"/>
      </c>
      <c r="B41" s="120" t="str">
        <f>'Dose co intskin- ref only '!A42</f>
        <v>Pu-241</v>
      </c>
      <c r="C41" s="109">
        <f>IF($D$4="","",1*$D$4*VALUE(VLOOKUP($B41,'Ext dose factor- ref only'!$A$11:$R$47,COLUMN('Ext dose factor- ref only'!G$1),FALSE)))</f>
      </c>
      <c r="D41" s="109">
        <f>IF($D$4="","",1*$D$4*VALUE(VLOOKUP($B41,'Ext dose factor- ref only'!$A$11:$R$47,COLUMN('Ext dose factor- ref only'!H$1),FALSE)))</f>
      </c>
      <c r="E41" s="109">
        <f>IF($D$4="","",1*$D$4*VALUE(VLOOKUP($B41,'Ext dose factor- ref only'!$A$11:$R$47,COLUMN('Ext dose factor- ref only'!I$1),FALSE)))</f>
      </c>
      <c r="F41" s="109">
        <f>IF($D$4="","",1*$D$4*VALUE(VLOOKUP($B41,'Ext dose factor- ref only'!$A$11:$R$47,COLUMN('Ext dose factor- ref only'!J$1),FALSE)))</f>
      </c>
      <c r="G41" s="121"/>
      <c r="H41" s="122"/>
      <c r="I41" s="110">
        <f t="shared" si="3"/>
      </c>
      <c r="J41" s="110">
        <f t="shared" si="0"/>
      </c>
      <c r="K41" s="110">
        <f t="shared" si="0"/>
      </c>
      <c r="L41" s="110">
        <f t="shared" si="0"/>
      </c>
      <c r="M41" s="133">
        <f t="shared" si="4"/>
      </c>
      <c r="N41" s="133">
        <f t="shared" si="4"/>
      </c>
      <c r="O41" s="133">
        <f t="shared" si="4"/>
      </c>
      <c r="P41" s="133">
        <f t="shared" si="4"/>
      </c>
    </row>
    <row r="42" spans="1:16" ht="12.75">
      <c r="A42" s="87">
        <f t="shared" si="2"/>
      </c>
      <c r="B42" s="120" t="str">
        <f>'Dose co intskin- ref only '!A43</f>
        <v>Pu-242</v>
      </c>
      <c r="C42" s="109">
        <f>IF($D$4="","",1*$D$4*VALUE(VLOOKUP($B42,'Ext dose factor- ref only'!$A$11:$R$47,COLUMN('Ext dose factor- ref only'!G$1),FALSE)))</f>
      </c>
      <c r="D42" s="109">
        <f>IF($D$4="","",1*$D$4*VALUE(VLOOKUP($B42,'Ext dose factor- ref only'!$A$11:$R$47,COLUMN('Ext dose factor- ref only'!H$1),FALSE)))</f>
      </c>
      <c r="E42" s="109">
        <f>IF($D$4="","",1*$D$4*VALUE(VLOOKUP($B42,'Ext dose factor- ref only'!$A$11:$R$47,COLUMN('Ext dose factor- ref only'!I$1),FALSE)))</f>
      </c>
      <c r="F42" s="109">
        <f>IF($D$4="","",1*$D$4*VALUE(VLOOKUP($B42,'Ext dose factor- ref only'!$A$11:$R$47,COLUMN('Ext dose factor- ref only'!J$1),FALSE)))</f>
      </c>
      <c r="G42" s="121"/>
      <c r="H42" s="122"/>
      <c r="I42" s="110">
        <f t="shared" si="3"/>
      </c>
      <c r="J42" s="110">
        <f t="shared" si="0"/>
      </c>
      <c r="K42" s="110">
        <f t="shared" si="0"/>
      </c>
      <c r="L42" s="110">
        <f t="shared" si="0"/>
      </c>
      <c r="M42" s="133">
        <f t="shared" si="4"/>
      </c>
      <c r="N42" s="133">
        <f t="shared" si="4"/>
      </c>
      <c r="O42" s="133">
        <f t="shared" si="4"/>
      </c>
      <c r="P42" s="133">
        <f t="shared" si="4"/>
      </c>
    </row>
    <row r="43" spans="1:16" ht="12.75">
      <c r="A43" s="87">
        <f t="shared" si="2"/>
      </c>
      <c r="B43" s="120" t="str">
        <f>'Dose co intskin- ref only '!A44</f>
        <v>Am-241</v>
      </c>
      <c r="C43" s="109">
        <f>IF($D$4="","",1*$D$4*VALUE(VLOOKUP($B43,'Ext dose factor- ref only'!$A$11:$R$47,COLUMN('Ext dose factor- ref only'!G$1),FALSE)))</f>
      </c>
      <c r="D43" s="109">
        <f>IF($D$4="","",1*$D$4*VALUE(VLOOKUP($B43,'Ext dose factor- ref only'!$A$11:$R$47,COLUMN('Ext dose factor- ref only'!H$1),FALSE)))</f>
      </c>
      <c r="E43" s="109">
        <f>IF($D$4="","",1*$D$4*VALUE(VLOOKUP($B43,'Ext dose factor- ref only'!$A$11:$R$47,COLUMN('Ext dose factor- ref only'!I$1),FALSE)))</f>
      </c>
      <c r="F43" s="109">
        <f>IF($D$4="","",1*$D$4*VALUE(VLOOKUP($B43,'Ext dose factor- ref only'!$A$11:$R$47,COLUMN('Ext dose factor- ref only'!J$1),FALSE)))</f>
      </c>
      <c r="G43" s="121"/>
      <c r="H43" s="122"/>
      <c r="I43" s="110">
        <f t="shared" si="3"/>
      </c>
      <c r="J43" s="110">
        <f t="shared" si="0"/>
      </c>
      <c r="K43" s="110">
        <f t="shared" si="0"/>
      </c>
      <c r="L43" s="110">
        <f t="shared" si="0"/>
      </c>
      <c r="M43" s="133">
        <f t="shared" si="4"/>
      </c>
      <c r="N43" s="133">
        <f t="shared" si="4"/>
      </c>
      <c r="O43" s="133">
        <f t="shared" si="4"/>
      </c>
      <c r="P43" s="133">
        <f t="shared" si="4"/>
      </c>
    </row>
    <row r="44" spans="1:16" ht="12.75">
      <c r="A44" s="87">
        <f t="shared" si="2"/>
      </c>
      <c r="B44" s="120" t="str">
        <f>'Dose co intskin- ref only '!A45</f>
        <v>Cm-242</v>
      </c>
      <c r="C44" s="109">
        <f>IF($D$4="","",1*$D$4*VALUE(VLOOKUP($B44,'Ext dose factor- ref only'!$A$11:$R$47,COLUMN('Ext dose factor- ref only'!G$1),FALSE)))</f>
      </c>
      <c r="D44" s="109">
        <f>IF($D$4="","",1*$D$4*VALUE(VLOOKUP($B44,'Ext dose factor- ref only'!$A$11:$R$47,COLUMN('Ext dose factor- ref only'!H$1),FALSE)))</f>
      </c>
      <c r="E44" s="109">
        <f>IF($D$4="","",1*$D$4*VALUE(VLOOKUP($B44,'Ext dose factor- ref only'!$A$11:$R$47,COLUMN('Ext dose factor- ref only'!I$1),FALSE)))</f>
      </c>
      <c r="F44" s="109">
        <f>IF($D$4="","",1*$D$4*VALUE(VLOOKUP($B44,'Ext dose factor- ref only'!$A$11:$R$47,COLUMN('Ext dose factor- ref only'!J$1),FALSE)))</f>
      </c>
      <c r="G44" s="121"/>
      <c r="H44" s="122"/>
      <c r="I44" s="110">
        <f t="shared" si="3"/>
      </c>
      <c r="J44" s="110">
        <f t="shared" si="0"/>
      </c>
      <c r="K44" s="110">
        <f t="shared" si="0"/>
      </c>
      <c r="L44" s="110">
        <f t="shared" si="0"/>
      </c>
      <c r="M44" s="133">
        <f t="shared" si="4"/>
      </c>
      <c r="N44" s="133">
        <f t="shared" si="4"/>
      </c>
      <c r="O44" s="133">
        <f t="shared" si="4"/>
      </c>
      <c r="P44" s="133">
        <f t="shared" si="4"/>
      </c>
    </row>
    <row r="45" spans="1:16" ht="12.75">
      <c r="A45" s="87">
        <f t="shared" si="2"/>
      </c>
      <c r="B45" s="120" t="str">
        <f>'Dose co intskin- ref only '!A46</f>
        <v>Cm-243</v>
      </c>
      <c r="C45" s="109">
        <f>IF($D$4="","",1*$D$4*VALUE(VLOOKUP($B45,'Ext dose factor- ref only'!$A$11:$R$47,COLUMN('Ext dose factor- ref only'!G$1),FALSE)))</f>
      </c>
      <c r="D45" s="109">
        <f>IF($D$4="","",1*$D$4*VALUE(VLOOKUP($B45,'Ext dose factor- ref only'!$A$11:$R$47,COLUMN('Ext dose factor- ref only'!H$1),FALSE)))</f>
      </c>
      <c r="E45" s="109">
        <f>IF($D$4="","",1*$D$4*VALUE(VLOOKUP($B45,'Ext dose factor- ref only'!$A$11:$R$47,COLUMN('Ext dose factor- ref only'!I$1),FALSE)))</f>
      </c>
      <c r="F45" s="109">
        <f>IF($D$4="","",1*$D$4*VALUE(VLOOKUP($B45,'Ext dose factor- ref only'!$A$11:$R$47,COLUMN('Ext dose factor- ref only'!J$1),FALSE)))</f>
      </c>
      <c r="G45" s="121"/>
      <c r="H45" s="122"/>
      <c r="I45" s="110">
        <f t="shared" si="3"/>
      </c>
      <c r="J45" s="110">
        <f t="shared" si="0"/>
      </c>
      <c r="K45" s="110">
        <f t="shared" si="0"/>
      </c>
      <c r="L45" s="110">
        <f t="shared" si="0"/>
      </c>
      <c r="M45" s="133">
        <f t="shared" si="4"/>
      </c>
      <c r="N45" s="133">
        <f t="shared" si="4"/>
      </c>
      <c r="O45" s="133">
        <f t="shared" si="4"/>
      </c>
      <c r="P45" s="133">
        <f t="shared" si="4"/>
      </c>
    </row>
    <row r="46" spans="1:16" ht="12.75">
      <c r="A46" s="87">
        <f t="shared" si="2"/>
      </c>
      <c r="B46" s="127" t="str">
        <f>'Dose co intskin- ref only '!A47</f>
        <v>Cm-244</v>
      </c>
      <c r="C46" s="109">
        <f>IF($D$4="","",1*$D$4*VALUE(VLOOKUP($B46,'Ext dose factor- ref only'!$A$11:$R$47,COLUMN('Ext dose factor- ref only'!G$1),FALSE)))</f>
      </c>
      <c r="D46" s="109">
        <f>IF($D$4="","",1*$D$4*VALUE(VLOOKUP($B46,'Ext dose factor- ref only'!$A$11:$R$47,COLUMN('Ext dose factor- ref only'!H$1),FALSE)))</f>
      </c>
      <c r="E46" s="109">
        <f>IF($D$4="","",1*$D$4*VALUE(VLOOKUP($B46,'Ext dose factor- ref only'!$A$11:$R$47,COLUMN('Ext dose factor- ref only'!I$1),FALSE)))</f>
      </c>
      <c r="F46" s="109">
        <f>IF($D$4="","",1*$D$4*VALUE(VLOOKUP($B46,'Ext dose factor- ref only'!$A$11:$R$47,COLUMN('Ext dose factor- ref only'!J$1),FALSE)))</f>
      </c>
      <c r="G46" s="121"/>
      <c r="H46" s="122"/>
      <c r="I46" s="110">
        <f t="shared" si="3"/>
      </c>
      <c r="J46" s="110">
        <f t="shared" si="0"/>
      </c>
      <c r="K46" s="110">
        <f t="shared" si="0"/>
      </c>
      <c r="L46" s="110">
        <f t="shared" si="0"/>
      </c>
      <c r="M46" s="133">
        <f t="shared" si="4"/>
      </c>
      <c r="N46" s="133">
        <f t="shared" si="4"/>
      </c>
      <c r="O46" s="133">
        <f t="shared" si="4"/>
      </c>
      <c r="P46" s="133">
        <f t="shared" si="4"/>
      </c>
    </row>
    <row r="47" spans="1:12" s="31" customFormat="1" ht="12.75">
      <c r="A47" s="87"/>
      <c r="C47" s="104"/>
      <c r="D47" s="104"/>
      <c r="E47" s="104"/>
      <c r="F47" s="104"/>
      <c r="I47" s="105"/>
      <c r="J47" s="105"/>
      <c r="K47" s="105"/>
      <c r="L47" s="105"/>
    </row>
    <row r="48" spans="2:12" ht="12.75">
      <c r="B48" s="67" t="s">
        <v>120</v>
      </c>
      <c r="I48" s="44">
        <f>IF(SUM(I10:I46)=0,"",SUM(I10:I46))</f>
      </c>
      <c r="J48" s="44">
        <f>IF(SUM(J10:J46)=0,"",SUM(J10:J46))</f>
      </c>
      <c r="K48" s="44">
        <f>IF(SUM(K10:K46)=0,"",SUM(K10:K46))</f>
      </c>
      <c r="L48" s="44">
        <f>IF(SUM(L10:L46)=0,"",SUM(L10:L46))</f>
      </c>
    </row>
  </sheetData>
  <sheetProtection password="D841" sheet="1" objects="1" scenarios="1"/>
  <mergeCells count="8">
    <mergeCell ref="O6:O7"/>
    <mergeCell ref="P6:P7"/>
    <mergeCell ref="G2:L4"/>
    <mergeCell ref="H6:H8"/>
    <mergeCell ref="C1:F1"/>
    <mergeCell ref="H1:L1"/>
    <mergeCell ref="M6:M7"/>
    <mergeCell ref="N6:N7"/>
  </mergeCells>
  <conditionalFormatting sqref="I10:P46">
    <cfRule type="cellIs" priority="1" dxfId="1" operator="equal" stopIfTrue="1">
      <formula>""</formula>
    </cfRule>
    <cfRule type="cellIs" priority="2" dxfId="2" operator="equal" stopIfTrue="1">
      <formula>MAX(I$10:I$46)</formula>
    </cfRule>
  </conditionalFormatting>
  <dataValidations count="1">
    <dataValidation type="custom" allowBlank="1" showInputMessage="1" showErrorMessage="1" error="The input has exceeded the total number of hours in one year." sqref="D4">
      <formula1>D4&lt;8770</formula1>
    </dataValidation>
  </dataValidations>
  <printOptions horizontalCentered="1"/>
  <pageMargins left="0.31496062992125984" right="0.31496062992125984" top="0.984251968503937" bottom="0.984251968503937" header="0.5118110236220472" footer="0.5118110236220472"/>
  <pageSetup fitToHeight="1" fitToWidth="1" horizontalDpi="600" verticalDpi="600" orientation="landscape" paperSize="9" scale="73"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P48"/>
  <sheetViews>
    <sheetView showGridLines="0" workbookViewId="0" topLeftCell="B1">
      <selection activeCell="D4" sqref="D4"/>
    </sheetView>
  </sheetViews>
  <sheetFormatPr defaultColWidth="9.140625" defaultRowHeight="12.75"/>
  <cols>
    <col min="1" max="1" width="10.140625" style="87" hidden="1" customWidth="1"/>
    <col min="2" max="2" width="22.7109375" style="0" customWidth="1"/>
    <col min="3" max="6" width="16.7109375" style="15" customWidth="1"/>
    <col min="7" max="7" width="2.7109375" style="0" customWidth="1"/>
    <col min="8" max="12" width="14.7109375" style="0" customWidth="1"/>
    <col min="13" max="16" width="11.421875" style="0" customWidth="1"/>
  </cols>
  <sheetData>
    <row r="1" spans="1:16" s="107" customFormat="1" ht="25.5" customHeight="1">
      <c r="A1" s="87"/>
      <c r="C1" s="406" t="s">
        <v>165</v>
      </c>
      <c r="D1" s="406"/>
      <c r="E1" s="406"/>
      <c r="F1" s="406"/>
      <c r="G1" s="102"/>
      <c r="H1" s="406" t="s">
        <v>166</v>
      </c>
      <c r="I1" s="406"/>
      <c r="J1" s="406"/>
      <c r="K1" s="406"/>
      <c r="L1" s="406"/>
      <c r="M1"/>
      <c r="N1"/>
      <c r="O1"/>
      <c r="P1"/>
    </row>
    <row r="2" spans="3:12" ht="12.75">
      <c r="C2"/>
      <c r="F2" s="87" t="s">
        <v>314</v>
      </c>
      <c r="G2" s="355"/>
      <c r="H2" s="381"/>
      <c r="I2" s="381"/>
      <c r="J2" s="381"/>
      <c r="K2" s="381"/>
      <c r="L2" s="382"/>
    </row>
    <row r="3" spans="3:12" ht="12.75">
      <c r="C3"/>
      <c r="D3" s="15" t="s">
        <v>51</v>
      </c>
      <c r="F3"/>
      <c r="G3" s="383"/>
      <c r="H3" s="384"/>
      <c r="I3" s="384"/>
      <c r="J3" s="384"/>
      <c r="K3" s="384"/>
      <c r="L3" s="385"/>
    </row>
    <row r="4" spans="3:12" ht="14.25">
      <c r="C4" s="277" t="s">
        <v>138</v>
      </c>
      <c r="D4" s="43"/>
      <c r="F4"/>
      <c r="G4" s="386"/>
      <c r="H4" s="387"/>
      <c r="I4" s="387"/>
      <c r="J4" s="387"/>
      <c r="K4" s="387"/>
      <c r="L4" s="388"/>
    </row>
    <row r="5" spans="3:4" ht="12.75">
      <c r="C5" s="16"/>
      <c r="D5" s="16"/>
    </row>
    <row r="6" spans="3:16" ht="12.75" customHeight="1">
      <c r="C6" s="15" t="s">
        <v>13</v>
      </c>
      <c r="D6" s="15" t="s">
        <v>13</v>
      </c>
      <c r="E6" s="15" t="s">
        <v>17</v>
      </c>
      <c r="F6" s="15" t="s">
        <v>20</v>
      </c>
      <c r="H6" s="405" t="s">
        <v>123</v>
      </c>
      <c r="I6" s="407" t="s">
        <v>189</v>
      </c>
      <c r="J6" s="405" t="s">
        <v>190</v>
      </c>
      <c r="K6" s="15" t="s">
        <v>17</v>
      </c>
      <c r="L6" s="15" t="s">
        <v>20</v>
      </c>
      <c r="M6" s="354" t="s">
        <v>206</v>
      </c>
      <c r="N6" s="354" t="s">
        <v>206</v>
      </c>
      <c r="O6" s="354" t="s">
        <v>206</v>
      </c>
      <c r="P6" s="354" t="s">
        <v>206</v>
      </c>
    </row>
    <row r="7" spans="3:16" ht="12.75">
      <c r="C7" s="15" t="s">
        <v>14</v>
      </c>
      <c r="D7" s="15" t="s">
        <v>15</v>
      </c>
      <c r="E7" s="15" t="s">
        <v>18</v>
      </c>
      <c r="F7" s="15" t="s">
        <v>18</v>
      </c>
      <c r="H7" s="405"/>
      <c r="I7" s="407"/>
      <c r="J7" s="405"/>
      <c r="K7" s="15" t="s">
        <v>18</v>
      </c>
      <c r="L7" s="15" t="s">
        <v>18</v>
      </c>
      <c r="M7" s="354"/>
      <c r="N7" s="354"/>
      <c r="O7" s="354"/>
      <c r="P7" s="354"/>
    </row>
    <row r="8" spans="4:16" ht="12.75">
      <c r="D8" s="15" t="s">
        <v>16</v>
      </c>
      <c r="E8" s="15" t="s">
        <v>19</v>
      </c>
      <c r="F8" s="15" t="s">
        <v>19</v>
      </c>
      <c r="H8" s="405"/>
      <c r="I8" s="15"/>
      <c r="J8" s="405"/>
      <c r="K8" s="15" t="s">
        <v>19</v>
      </c>
      <c r="L8" s="15" t="s">
        <v>19</v>
      </c>
      <c r="M8" s="134"/>
      <c r="N8" s="134"/>
      <c r="O8" s="134"/>
      <c r="P8" s="134"/>
    </row>
    <row r="9" spans="3:16" ht="14.25">
      <c r="C9" s="86" t="s">
        <v>124</v>
      </c>
      <c r="D9" s="86" t="s">
        <v>124</v>
      </c>
      <c r="E9" s="86" t="s">
        <v>124</v>
      </c>
      <c r="F9" s="86" t="s">
        <v>124</v>
      </c>
      <c r="H9" s="15" t="s">
        <v>125</v>
      </c>
      <c r="I9" s="15" t="s">
        <v>126</v>
      </c>
      <c r="J9" s="15" t="s">
        <v>126</v>
      </c>
      <c r="K9" s="15" t="s">
        <v>126</v>
      </c>
      <c r="L9" s="15" t="s">
        <v>126</v>
      </c>
      <c r="M9" s="134" t="s">
        <v>193</v>
      </c>
      <c r="N9" s="134" t="s">
        <v>193</v>
      </c>
      <c r="O9" s="134" t="s">
        <v>193</v>
      </c>
      <c r="P9" s="134" t="s">
        <v>193</v>
      </c>
    </row>
    <row r="10" spans="1:16" ht="12.75">
      <c r="A10" s="87">
        <f>IF(H10="","",B10&amp;" = "&amp;TEXT(H10,"0.00E+00")&amp;" Bq/g;  ")</f>
      </c>
      <c r="B10" s="120" t="str">
        <f>'Dose co intskin- ref only '!A11</f>
        <v>H-3 (OBT)</v>
      </c>
      <c r="C10" s="109">
        <f>IF($D$4="","",1*$D$4*VALUE(VLOOKUP($B10,'Ext dose factor- ref only'!$A$11:$R$47,COLUMN('Ext dose factor- ref only'!L$1),FALSE)))</f>
      </c>
      <c r="D10" s="109">
        <f>IF($D$4="","",1*$D$4*VALUE(VLOOKUP($B10,'Ext dose factor- ref only'!$A$11:$R$47,COLUMN('Ext dose factor- ref only'!M$1),FALSE)))</f>
      </c>
      <c r="E10" s="109">
        <f>IF($D$4="","",1*$D$4*VALUE(VLOOKUP($B10,'Ext dose factor- ref only'!$A$11:$R$47,COLUMN('Ext dose factor- ref only'!N$1),FALSE)))</f>
      </c>
      <c r="F10" s="109">
        <f>IF($D$4="","",1*$D$4*VALUE(VLOOKUP($B10,'Ext dose factor- ref only'!$A$11:$R$47,COLUMN('Ext dose factor- ref only'!O$1),FALSE)))</f>
      </c>
      <c r="G10" s="121"/>
      <c r="H10" s="122"/>
      <c r="I10" s="110">
        <f>IF($H10="","",C10*$H10)</f>
      </c>
      <c r="J10" s="110">
        <f aca="true" t="shared" si="0" ref="J10:J46">IF($H10="","",D10*$H10)</f>
      </c>
      <c r="K10" s="110">
        <f aca="true" t="shared" si="1" ref="K10:K46">IF($H10="","",E10*$H10)</f>
      </c>
      <c r="L10" s="110">
        <f aca="true" t="shared" si="2" ref="L10:L46">IF($H10="","",F10*$H10)</f>
      </c>
      <c r="M10" s="133">
        <f>IF(I10="","",I10/I$48)</f>
      </c>
      <c r="N10" s="133">
        <f aca="true" t="shared" si="3" ref="N10:P25">IF(J10="","",J10/J$48)</f>
      </c>
      <c r="O10" s="133">
        <f t="shared" si="3"/>
      </c>
      <c r="P10" s="133">
        <f t="shared" si="3"/>
      </c>
    </row>
    <row r="11" spans="1:16" ht="12.75">
      <c r="A11" s="87">
        <f aca="true" t="shared" si="4" ref="A11:A46">IF(H11="","",B11&amp;" = "&amp;TEXT(H11,"0.00E+00")&amp;" Bq/g;  ")</f>
      </c>
      <c r="B11" s="120" t="str">
        <f>'Dose co intskin- ref only '!A12</f>
        <v>H-3 (H2O)</v>
      </c>
      <c r="C11" s="109">
        <f>IF($D$4="","",1*$D$4*VALUE(VLOOKUP($B11,'Ext dose factor- ref only'!$A$11:$R$47,COLUMN('Ext dose factor- ref only'!L$1),FALSE)))</f>
      </c>
      <c r="D11" s="109">
        <f>IF($D$4="","",1*$D$4*VALUE(VLOOKUP($B11,'Ext dose factor- ref only'!$A$11:$R$47,COLUMN('Ext dose factor- ref only'!M$1),FALSE)))</f>
      </c>
      <c r="E11" s="109">
        <f>IF($D$4="","",1*$D$4*VALUE(VLOOKUP($B11,'Ext dose factor- ref only'!$A$11:$R$47,COLUMN('Ext dose factor- ref only'!N$1),FALSE)))</f>
      </c>
      <c r="F11" s="109">
        <f>IF($D$4="","",1*$D$4*VALUE(VLOOKUP($B11,'Ext dose factor- ref only'!$A$11:$R$47,COLUMN('Ext dose factor- ref only'!O$1),FALSE)))</f>
      </c>
      <c r="G11" s="121"/>
      <c r="H11" s="122"/>
      <c r="I11" s="110">
        <f aca="true" t="shared" si="5" ref="I11:I46">IF($H11="","",C11*$H11)</f>
      </c>
      <c r="J11" s="110">
        <f t="shared" si="0"/>
      </c>
      <c r="K11" s="110">
        <f t="shared" si="1"/>
      </c>
      <c r="L11" s="110">
        <f t="shared" si="2"/>
      </c>
      <c r="M11" s="133">
        <f aca="true" t="shared" si="6" ref="M11:P46">IF(I11="","",I11/I$48)</f>
      </c>
      <c r="N11" s="133">
        <f t="shared" si="3"/>
      </c>
      <c r="O11" s="133">
        <f t="shared" si="3"/>
      </c>
      <c r="P11" s="133">
        <f t="shared" si="3"/>
      </c>
    </row>
    <row r="12" spans="1:16" ht="12.75">
      <c r="A12" s="87">
        <f t="shared" si="4"/>
      </c>
      <c r="B12" s="120" t="str">
        <f>'Dose co intskin- ref only '!A13</f>
        <v>C-14</v>
      </c>
      <c r="C12" s="109">
        <f>IF($D$4="","",1*$D$4*VALUE(VLOOKUP($B12,'Ext dose factor- ref only'!$A$11:$R$47,COLUMN('Ext dose factor- ref only'!L$1),FALSE)))</f>
      </c>
      <c r="D12" s="109">
        <f>IF($D$4="","",1*$D$4*VALUE(VLOOKUP($B12,'Ext dose factor- ref only'!$A$11:$R$47,COLUMN('Ext dose factor- ref only'!M$1),FALSE)))</f>
      </c>
      <c r="E12" s="109">
        <f>IF($D$4="","",1*$D$4*VALUE(VLOOKUP($B12,'Ext dose factor- ref only'!$A$11:$R$47,COLUMN('Ext dose factor- ref only'!N$1),FALSE)))</f>
      </c>
      <c r="F12" s="109">
        <f>IF($D$4="","",1*$D$4*VALUE(VLOOKUP($B12,'Ext dose factor- ref only'!$A$11:$R$47,COLUMN('Ext dose factor- ref only'!O$1),FALSE)))</f>
      </c>
      <c r="G12" s="121"/>
      <c r="H12" s="122"/>
      <c r="I12" s="110">
        <f t="shared" si="5"/>
      </c>
      <c r="J12" s="110">
        <f t="shared" si="0"/>
      </c>
      <c r="K12" s="110">
        <f t="shared" si="1"/>
      </c>
      <c r="L12" s="110">
        <f t="shared" si="2"/>
      </c>
      <c r="M12" s="133">
        <f t="shared" si="6"/>
      </c>
      <c r="N12" s="133">
        <f t="shared" si="3"/>
      </c>
      <c r="O12" s="133">
        <f t="shared" si="3"/>
      </c>
      <c r="P12" s="133">
        <f t="shared" si="3"/>
      </c>
    </row>
    <row r="13" spans="1:16" ht="12.75">
      <c r="A13" s="87">
        <f t="shared" si="4"/>
      </c>
      <c r="B13" s="120" t="str">
        <f>'Dose co intskin- ref only '!A14</f>
        <v>Cl-36</v>
      </c>
      <c r="C13" s="109">
        <f>IF($D$4="","",1*$D$4*VALUE(VLOOKUP($B13,'Ext dose factor- ref only'!$A$11:$R$47,COLUMN('Ext dose factor- ref only'!L$1),FALSE)))</f>
      </c>
      <c r="D13" s="109">
        <f>IF($D$4="","",1*$D$4*VALUE(VLOOKUP($B13,'Ext dose factor- ref only'!$A$11:$R$47,COLUMN('Ext dose factor- ref only'!M$1),FALSE)))</f>
      </c>
      <c r="E13" s="109">
        <f>IF($D$4="","",1*$D$4*VALUE(VLOOKUP($B13,'Ext dose factor- ref only'!$A$11:$R$47,COLUMN('Ext dose factor- ref only'!N$1),FALSE)))</f>
      </c>
      <c r="F13" s="109">
        <f>IF($D$4="","",1*$D$4*VALUE(VLOOKUP($B13,'Ext dose factor- ref only'!$A$11:$R$47,COLUMN('Ext dose factor- ref only'!O$1),FALSE)))</f>
      </c>
      <c r="G13" s="121"/>
      <c r="H13" s="122"/>
      <c r="I13" s="110">
        <f t="shared" si="5"/>
      </c>
      <c r="J13" s="110">
        <f t="shared" si="0"/>
      </c>
      <c r="K13" s="110">
        <f t="shared" si="1"/>
      </c>
      <c r="L13" s="110">
        <f t="shared" si="2"/>
      </c>
      <c r="M13" s="133">
        <f t="shared" si="6"/>
      </c>
      <c r="N13" s="133">
        <f t="shared" si="3"/>
      </c>
      <c r="O13" s="133">
        <f t="shared" si="3"/>
      </c>
      <c r="P13" s="133">
        <f t="shared" si="3"/>
      </c>
    </row>
    <row r="14" spans="1:16" ht="12.75">
      <c r="A14" s="87">
        <f t="shared" si="4"/>
      </c>
      <c r="B14" s="120" t="str">
        <f>'Dose co intskin- ref only '!A15</f>
        <v>K-40</v>
      </c>
      <c r="C14" s="109">
        <f>IF($D$4="","",1*$D$4*VALUE(VLOOKUP($B14,'Ext dose factor- ref only'!$A$11:$R$47,COLUMN('Ext dose factor- ref only'!L$1),FALSE)))</f>
      </c>
      <c r="D14" s="109">
        <f>IF($D$4="","",1*$D$4*VALUE(VLOOKUP($B14,'Ext dose factor- ref only'!$A$11:$R$47,COLUMN('Ext dose factor- ref only'!M$1),FALSE)))</f>
      </c>
      <c r="E14" s="109">
        <f>IF($D$4="","",1*$D$4*VALUE(VLOOKUP($B14,'Ext dose factor- ref only'!$A$11:$R$47,COLUMN('Ext dose factor- ref only'!N$1),FALSE)))</f>
      </c>
      <c r="F14" s="109">
        <f>IF($D$4="","",1*$D$4*VALUE(VLOOKUP($B14,'Ext dose factor- ref only'!$A$11:$R$47,COLUMN('Ext dose factor- ref only'!O$1),FALSE)))</f>
      </c>
      <c r="G14" s="121"/>
      <c r="H14" s="122"/>
      <c r="I14" s="110">
        <f t="shared" si="5"/>
      </c>
      <c r="J14" s="110">
        <f t="shared" si="0"/>
      </c>
      <c r="K14" s="110">
        <f t="shared" si="1"/>
      </c>
      <c r="L14" s="110">
        <f t="shared" si="2"/>
      </c>
      <c r="M14" s="133">
        <f t="shared" si="6"/>
      </c>
      <c r="N14" s="133">
        <f t="shared" si="3"/>
      </c>
      <c r="O14" s="133">
        <f t="shared" si="3"/>
      </c>
      <c r="P14" s="133">
        <f t="shared" si="3"/>
      </c>
    </row>
    <row r="15" spans="1:16" ht="12.75">
      <c r="A15" s="87">
        <f t="shared" si="4"/>
      </c>
      <c r="B15" s="120" t="str">
        <f>'Dose co intskin- ref only '!A16</f>
        <v>Co-60</v>
      </c>
      <c r="C15" s="109">
        <f>IF($D$4="","",1*$D$4*VALUE(VLOOKUP($B15,'Ext dose factor- ref only'!$A$11:$R$47,COLUMN('Ext dose factor- ref only'!L$1),FALSE)))</f>
      </c>
      <c r="D15" s="109">
        <f>IF($D$4="","",1*$D$4*VALUE(VLOOKUP($B15,'Ext dose factor- ref only'!$A$11:$R$47,COLUMN('Ext dose factor- ref only'!M$1),FALSE)))</f>
      </c>
      <c r="E15" s="109">
        <f>IF($D$4="","",1*$D$4*VALUE(VLOOKUP($B15,'Ext dose factor- ref only'!$A$11:$R$47,COLUMN('Ext dose factor- ref only'!N$1),FALSE)))</f>
      </c>
      <c r="F15" s="109">
        <f>IF($D$4="","",1*$D$4*VALUE(VLOOKUP($B15,'Ext dose factor- ref only'!$A$11:$R$47,COLUMN('Ext dose factor- ref only'!O$1),FALSE)))</f>
      </c>
      <c r="G15" s="121"/>
      <c r="H15" s="122"/>
      <c r="I15" s="110">
        <f t="shared" si="5"/>
      </c>
      <c r="J15" s="110">
        <f t="shared" si="0"/>
      </c>
      <c r="K15" s="110">
        <f t="shared" si="1"/>
      </c>
      <c r="L15" s="110">
        <f t="shared" si="2"/>
      </c>
      <c r="M15" s="133">
        <f t="shared" si="6"/>
      </c>
      <c r="N15" s="133">
        <f t="shared" si="3"/>
      </c>
      <c r="O15" s="133">
        <f t="shared" si="3"/>
      </c>
      <c r="P15" s="133">
        <f t="shared" si="3"/>
      </c>
    </row>
    <row r="16" spans="1:16" ht="12.75">
      <c r="A16" s="87">
        <f t="shared" si="4"/>
      </c>
      <c r="B16" s="120" t="str">
        <f>'Dose co intskin- ref only '!A17</f>
        <v>Sr+90</v>
      </c>
      <c r="C16" s="109">
        <f>IF($D$4="","",1*$D$4*VALUE(VLOOKUP($B16,'Ext dose factor- ref only'!$A$11:$R$47,COLUMN('Ext dose factor- ref only'!L$1),FALSE)))</f>
      </c>
      <c r="D16" s="109">
        <f>IF($D$4="","",1*$D$4*VALUE(VLOOKUP($B16,'Ext dose factor- ref only'!$A$11:$R$47,COLUMN('Ext dose factor- ref only'!M$1),FALSE)))</f>
      </c>
      <c r="E16" s="109">
        <f>IF($D$4="","",1*$D$4*VALUE(VLOOKUP($B16,'Ext dose factor- ref only'!$A$11:$R$47,COLUMN('Ext dose factor- ref only'!N$1),FALSE)))</f>
      </c>
      <c r="F16" s="109">
        <f>IF($D$4="","",1*$D$4*VALUE(VLOOKUP($B16,'Ext dose factor- ref only'!$A$11:$R$47,COLUMN('Ext dose factor- ref only'!O$1),FALSE)))</f>
      </c>
      <c r="G16" s="121"/>
      <c r="H16" s="122"/>
      <c r="I16" s="110">
        <f t="shared" si="5"/>
      </c>
      <c r="J16" s="110">
        <f t="shared" si="0"/>
      </c>
      <c r="K16" s="110">
        <f t="shared" si="1"/>
      </c>
      <c r="L16" s="110">
        <f t="shared" si="2"/>
      </c>
      <c r="M16" s="133">
        <f t="shared" si="6"/>
      </c>
      <c r="N16" s="133">
        <f t="shared" si="3"/>
      </c>
      <c r="O16" s="133">
        <f t="shared" si="3"/>
      </c>
      <c r="P16" s="133">
        <f t="shared" si="3"/>
      </c>
    </row>
    <row r="17" spans="1:16" ht="12.75">
      <c r="A17" s="87">
        <f t="shared" si="4"/>
      </c>
      <c r="B17" s="120" t="str">
        <f>'Dose co intskin- ref only '!A18</f>
        <v>Tc-99</v>
      </c>
      <c r="C17" s="109">
        <f>IF($D$4="","",1*$D$4*VALUE(VLOOKUP($B17,'Ext dose factor- ref only'!$A$11:$R$47,COLUMN('Ext dose factor- ref only'!L$1),FALSE)))</f>
      </c>
      <c r="D17" s="109">
        <f>IF($D$4="","",1*$D$4*VALUE(VLOOKUP($B17,'Ext dose factor- ref only'!$A$11:$R$47,COLUMN('Ext dose factor- ref only'!M$1),FALSE)))</f>
      </c>
      <c r="E17" s="109">
        <f>IF($D$4="","",1*$D$4*VALUE(VLOOKUP($B17,'Ext dose factor- ref only'!$A$11:$R$47,COLUMN('Ext dose factor- ref only'!N$1),FALSE)))</f>
      </c>
      <c r="F17" s="109">
        <f>IF($D$4="","",1*$D$4*VALUE(VLOOKUP($B17,'Ext dose factor- ref only'!$A$11:$R$47,COLUMN('Ext dose factor- ref only'!O$1),FALSE)))</f>
      </c>
      <c r="G17" s="121"/>
      <c r="H17" s="122"/>
      <c r="I17" s="110">
        <f t="shared" si="5"/>
      </c>
      <c r="J17" s="110">
        <f t="shared" si="0"/>
      </c>
      <c r="K17" s="110">
        <f t="shared" si="1"/>
      </c>
      <c r="L17" s="110">
        <f t="shared" si="2"/>
      </c>
      <c r="M17" s="133">
        <f t="shared" si="6"/>
      </c>
      <c r="N17" s="133">
        <f t="shared" si="3"/>
      </c>
      <c r="O17" s="133">
        <f t="shared" si="3"/>
      </c>
      <c r="P17" s="133">
        <f t="shared" si="3"/>
      </c>
    </row>
    <row r="18" spans="1:16" ht="12.75">
      <c r="A18" s="87">
        <f t="shared" si="4"/>
      </c>
      <c r="B18" s="120" t="str">
        <f>'Dose co intskin- ref only '!A19</f>
        <v>Ru+106</v>
      </c>
      <c r="C18" s="109">
        <f>IF($D$4="","",1*$D$4*VALUE(VLOOKUP($B18,'Ext dose factor- ref only'!$A$11:$R$47,COLUMN('Ext dose factor- ref only'!L$1),FALSE)))</f>
      </c>
      <c r="D18" s="109">
        <f>IF($D$4="","",1*$D$4*VALUE(VLOOKUP($B18,'Ext dose factor- ref only'!$A$11:$R$47,COLUMN('Ext dose factor- ref only'!M$1),FALSE)))</f>
      </c>
      <c r="E18" s="109">
        <f>IF($D$4="","",1*$D$4*VALUE(VLOOKUP($B18,'Ext dose factor- ref only'!$A$11:$R$47,COLUMN('Ext dose factor- ref only'!N$1),FALSE)))</f>
      </c>
      <c r="F18" s="109">
        <f>IF($D$4="","",1*$D$4*VALUE(VLOOKUP($B18,'Ext dose factor- ref only'!$A$11:$R$47,COLUMN('Ext dose factor- ref only'!O$1),FALSE)))</f>
      </c>
      <c r="G18" s="121"/>
      <c r="H18" s="122"/>
      <c r="I18" s="110">
        <f t="shared" si="5"/>
      </c>
      <c r="J18" s="110">
        <f t="shared" si="0"/>
      </c>
      <c r="K18" s="110">
        <f t="shared" si="1"/>
      </c>
      <c r="L18" s="110">
        <f t="shared" si="2"/>
      </c>
      <c r="M18" s="133">
        <f t="shared" si="6"/>
      </c>
      <c r="N18" s="133">
        <f t="shared" si="3"/>
      </c>
      <c r="O18" s="133">
        <f t="shared" si="3"/>
      </c>
      <c r="P18" s="133">
        <f t="shared" si="3"/>
      </c>
    </row>
    <row r="19" spans="1:16" ht="12.75">
      <c r="A19" s="87">
        <f t="shared" si="4"/>
      </c>
      <c r="B19" s="120" t="str">
        <f>'Dose co intskin- ref only '!A20</f>
        <v>Sn+126</v>
      </c>
      <c r="C19" s="109">
        <f>IF($D$4="","",1*$D$4*VALUE(VLOOKUP($B19,'Ext dose factor- ref only'!$A$11:$R$47,COLUMN('Ext dose factor- ref only'!L$1),FALSE)))</f>
      </c>
      <c r="D19" s="109">
        <f>IF($D$4="","",1*$D$4*VALUE(VLOOKUP($B19,'Ext dose factor- ref only'!$A$11:$R$47,COLUMN('Ext dose factor- ref only'!M$1),FALSE)))</f>
      </c>
      <c r="E19" s="109">
        <f>IF($D$4="","",1*$D$4*VALUE(VLOOKUP($B19,'Ext dose factor- ref only'!$A$11:$R$47,COLUMN('Ext dose factor- ref only'!N$1),FALSE)))</f>
      </c>
      <c r="F19" s="109">
        <f>IF($D$4="","",1*$D$4*VALUE(VLOOKUP($B19,'Ext dose factor- ref only'!$A$11:$R$47,COLUMN('Ext dose factor- ref only'!O$1),FALSE)))</f>
      </c>
      <c r="G19" s="121"/>
      <c r="H19" s="122"/>
      <c r="I19" s="110">
        <f t="shared" si="5"/>
      </c>
      <c r="J19" s="110">
        <f t="shared" si="0"/>
      </c>
      <c r="K19" s="110">
        <f t="shared" si="1"/>
      </c>
      <c r="L19" s="110">
        <f t="shared" si="2"/>
      </c>
      <c r="M19" s="133">
        <f t="shared" si="6"/>
      </c>
      <c r="N19" s="133">
        <f t="shared" si="3"/>
      </c>
      <c r="O19" s="133">
        <f t="shared" si="3"/>
      </c>
      <c r="P19" s="133">
        <f t="shared" si="3"/>
      </c>
    </row>
    <row r="20" spans="1:16" ht="12.75">
      <c r="A20" s="87">
        <f t="shared" si="4"/>
      </c>
      <c r="B20" s="120" t="str">
        <f>'Dose co intskin- ref only '!A21</f>
        <v>I-129</v>
      </c>
      <c r="C20" s="109">
        <f>IF($D$4="","",1*$D$4*VALUE(VLOOKUP($B20,'Ext dose factor- ref only'!$A$11:$R$47,COLUMN('Ext dose factor- ref only'!L$1),FALSE)))</f>
      </c>
      <c r="D20" s="109">
        <f>IF($D$4="","",1*$D$4*VALUE(VLOOKUP($B20,'Ext dose factor- ref only'!$A$11:$R$47,COLUMN('Ext dose factor- ref only'!M$1),FALSE)))</f>
      </c>
      <c r="E20" s="109">
        <f>IF($D$4="","",1*$D$4*VALUE(VLOOKUP($B20,'Ext dose factor- ref only'!$A$11:$R$47,COLUMN('Ext dose factor- ref only'!N$1),FALSE)))</f>
      </c>
      <c r="F20" s="109">
        <f>IF($D$4="","",1*$D$4*VALUE(VLOOKUP($B20,'Ext dose factor- ref only'!$A$11:$R$47,COLUMN('Ext dose factor- ref only'!O$1),FALSE)))</f>
      </c>
      <c r="G20" s="121"/>
      <c r="H20" s="122"/>
      <c r="I20" s="110">
        <f t="shared" si="5"/>
      </c>
      <c r="J20" s="110">
        <f t="shared" si="0"/>
      </c>
      <c r="K20" s="110">
        <f t="shared" si="1"/>
      </c>
      <c r="L20" s="110">
        <f t="shared" si="2"/>
      </c>
      <c r="M20" s="133">
        <f t="shared" si="6"/>
      </c>
      <c r="N20" s="133">
        <f t="shared" si="3"/>
      </c>
      <c r="O20" s="133">
        <f t="shared" si="3"/>
      </c>
      <c r="P20" s="133">
        <f t="shared" si="3"/>
      </c>
    </row>
    <row r="21" spans="1:16" ht="12.75">
      <c r="A21" s="87">
        <f t="shared" si="4"/>
      </c>
      <c r="B21" s="120" t="str">
        <f>'Dose co intskin- ref only '!A22</f>
        <v>Cs-134</v>
      </c>
      <c r="C21" s="109">
        <f>IF($D$4="","",1*$D$4*VALUE(VLOOKUP($B21,'Ext dose factor- ref only'!$A$11:$R$47,COLUMN('Ext dose factor- ref only'!L$1),FALSE)))</f>
      </c>
      <c r="D21" s="109">
        <f>IF($D$4="","",1*$D$4*VALUE(VLOOKUP($B21,'Ext dose factor- ref only'!$A$11:$R$47,COLUMN('Ext dose factor- ref only'!M$1),FALSE)))</f>
      </c>
      <c r="E21" s="109">
        <f>IF($D$4="","",1*$D$4*VALUE(VLOOKUP($B21,'Ext dose factor- ref only'!$A$11:$R$47,COLUMN('Ext dose factor- ref only'!N$1),FALSE)))</f>
      </c>
      <c r="F21" s="109">
        <f>IF($D$4="","",1*$D$4*VALUE(VLOOKUP($B21,'Ext dose factor- ref only'!$A$11:$R$47,COLUMN('Ext dose factor- ref only'!O$1),FALSE)))</f>
      </c>
      <c r="G21" s="121"/>
      <c r="H21" s="122"/>
      <c r="I21" s="110">
        <f t="shared" si="5"/>
      </c>
      <c r="J21" s="110">
        <f t="shared" si="0"/>
      </c>
      <c r="K21" s="110">
        <f t="shared" si="1"/>
      </c>
      <c r="L21" s="110">
        <f t="shared" si="2"/>
      </c>
      <c r="M21" s="133">
        <f t="shared" si="6"/>
      </c>
      <c r="N21" s="133">
        <f t="shared" si="3"/>
      </c>
      <c r="O21" s="133">
        <f t="shared" si="3"/>
      </c>
      <c r="P21" s="133">
        <f t="shared" si="3"/>
      </c>
    </row>
    <row r="22" spans="1:16" ht="12.75">
      <c r="A22" s="87">
        <f t="shared" si="4"/>
      </c>
      <c r="B22" s="120" t="str">
        <f>'Dose co intskin- ref only '!A23</f>
        <v>Cs+137</v>
      </c>
      <c r="C22" s="109">
        <f>IF($D$4="","",1*$D$4*VALUE(VLOOKUP($B22,'Ext dose factor- ref only'!$A$11:$R$47,COLUMN('Ext dose factor- ref only'!L$1),FALSE)))</f>
      </c>
      <c r="D22" s="109">
        <f>IF($D$4="","",1*$D$4*VALUE(VLOOKUP($B22,'Ext dose factor- ref only'!$A$11:$R$47,COLUMN('Ext dose factor- ref only'!M$1),FALSE)))</f>
      </c>
      <c r="E22" s="109">
        <f>IF($D$4="","",1*$D$4*VALUE(VLOOKUP($B22,'Ext dose factor- ref only'!$A$11:$R$47,COLUMN('Ext dose factor- ref only'!N$1),FALSE)))</f>
      </c>
      <c r="F22" s="109">
        <f>IF($D$4="","",1*$D$4*VALUE(VLOOKUP($B22,'Ext dose factor- ref only'!$A$11:$R$47,COLUMN('Ext dose factor- ref only'!O$1),FALSE)))</f>
      </c>
      <c r="G22" s="121"/>
      <c r="H22" s="122"/>
      <c r="I22" s="110">
        <f t="shared" si="5"/>
      </c>
      <c r="J22" s="110">
        <f t="shared" si="0"/>
      </c>
      <c r="K22" s="110">
        <f t="shared" si="1"/>
      </c>
      <c r="L22" s="110">
        <f t="shared" si="2"/>
      </c>
      <c r="M22" s="133">
        <f t="shared" si="6"/>
      </c>
      <c r="N22" s="133">
        <f t="shared" si="3"/>
      </c>
      <c r="O22" s="133">
        <f t="shared" si="3"/>
      </c>
      <c r="P22" s="133">
        <f t="shared" si="3"/>
      </c>
    </row>
    <row r="23" spans="1:16" ht="12.75">
      <c r="A23" s="87">
        <f t="shared" si="4"/>
      </c>
      <c r="B23" s="120" t="str">
        <f>'Dose co intskin- ref only '!A24</f>
        <v>Pb+210</v>
      </c>
      <c r="C23" s="109">
        <f>IF($D$4="","",1*$D$4*VALUE(VLOOKUP($B23,'Ext dose factor- ref only'!$A$11:$R$47,COLUMN('Ext dose factor- ref only'!L$1),FALSE)))</f>
      </c>
      <c r="D23" s="109">
        <f>IF($D$4="","",1*$D$4*VALUE(VLOOKUP($B23,'Ext dose factor- ref only'!$A$11:$R$47,COLUMN('Ext dose factor- ref only'!M$1),FALSE)))</f>
      </c>
      <c r="E23" s="109">
        <f>IF($D$4="","",1*$D$4*VALUE(VLOOKUP($B23,'Ext dose factor- ref only'!$A$11:$R$47,COLUMN('Ext dose factor- ref only'!N$1),FALSE)))</f>
      </c>
      <c r="F23" s="109">
        <f>IF($D$4="","",1*$D$4*VALUE(VLOOKUP($B23,'Ext dose factor- ref only'!$A$11:$R$47,COLUMN('Ext dose factor- ref only'!O$1),FALSE)))</f>
      </c>
      <c r="G23" s="121"/>
      <c r="H23" s="122"/>
      <c r="I23" s="110">
        <f t="shared" si="5"/>
      </c>
      <c r="J23" s="110">
        <f t="shared" si="0"/>
      </c>
      <c r="K23" s="110">
        <f t="shared" si="1"/>
      </c>
      <c r="L23" s="110">
        <f t="shared" si="2"/>
      </c>
      <c r="M23" s="133">
        <f t="shared" si="6"/>
      </c>
      <c r="N23" s="133">
        <f t="shared" si="3"/>
      </c>
      <c r="O23" s="133">
        <f t="shared" si="3"/>
      </c>
      <c r="P23" s="133">
        <f t="shared" si="3"/>
      </c>
    </row>
    <row r="24" spans="1:16" ht="12.75">
      <c r="A24" s="87">
        <f t="shared" si="4"/>
      </c>
      <c r="B24" s="120" t="str">
        <f>'Dose co intskin- ref only '!A25</f>
        <v>Po-210</v>
      </c>
      <c r="C24" s="109">
        <f>IF($D$4="","",1*$D$4*VALUE(VLOOKUP($B24,'Ext dose factor- ref only'!$A$11:$R$47,COLUMN('Ext dose factor- ref only'!L$1),FALSE)))</f>
      </c>
      <c r="D24" s="109">
        <f>IF($D$4="","",1*$D$4*VALUE(VLOOKUP($B24,'Ext dose factor- ref only'!$A$11:$R$47,COLUMN('Ext dose factor- ref only'!M$1),FALSE)))</f>
      </c>
      <c r="E24" s="109">
        <f>IF($D$4="","",1*$D$4*VALUE(VLOOKUP($B24,'Ext dose factor- ref only'!$A$11:$R$47,COLUMN('Ext dose factor- ref only'!N$1),FALSE)))</f>
      </c>
      <c r="F24" s="109">
        <f>IF($D$4="","",1*$D$4*VALUE(VLOOKUP($B24,'Ext dose factor- ref only'!$A$11:$R$47,COLUMN('Ext dose factor- ref only'!O$1),FALSE)))</f>
      </c>
      <c r="G24" s="121"/>
      <c r="H24" s="122"/>
      <c r="I24" s="110">
        <f t="shared" si="5"/>
      </c>
      <c r="J24" s="110">
        <f t="shared" si="0"/>
      </c>
      <c r="K24" s="110">
        <f t="shared" si="1"/>
      </c>
      <c r="L24" s="110">
        <f t="shared" si="2"/>
      </c>
      <c r="M24" s="133">
        <f t="shared" si="6"/>
      </c>
      <c r="N24" s="133">
        <f t="shared" si="3"/>
      </c>
      <c r="O24" s="133">
        <f t="shared" si="3"/>
      </c>
      <c r="P24" s="133">
        <f t="shared" si="3"/>
      </c>
    </row>
    <row r="25" spans="1:16" ht="12.75">
      <c r="A25" s="87">
        <f t="shared" si="4"/>
      </c>
      <c r="B25" s="120" t="str">
        <f>'Dose co intskin- ref only '!A26</f>
        <v>Ra+226</v>
      </c>
      <c r="C25" s="109">
        <f>IF($D$4="","",1*$D$4*VALUE(VLOOKUP($B25,'Ext dose factor- ref only'!$A$11:$R$47,COLUMN('Ext dose factor- ref only'!L$1),FALSE)))</f>
      </c>
      <c r="D25" s="109">
        <f>IF($D$4="","",1*$D$4*VALUE(VLOOKUP($B25,'Ext dose factor- ref only'!$A$11:$R$47,COLUMN('Ext dose factor- ref only'!M$1),FALSE)))</f>
      </c>
      <c r="E25" s="109">
        <f>IF($D$4="","",1*$D$4*VALUE(VLOOKUP($B25,'Ext dose factor- ref only'!$A$11:$R$47,COLUMN('Ext dose factor- ref only'!N$1),FALSE)))</f>
      </c>
      <c r="F25" s="109">
        <f>IF($D$4="","",1*$D$4*VALUE(VLOOKUP($B25,'Ext dose factor- ref only'!$A$11:$R$47,COLUMN('Ext dose factor- ref only'!O$1),FALSE)))</f>
      </c>
      <c r="G25" s="121"/>
      <c r="H25" s="122"/>
      <c r="I25" s="110">
        <f t="shared" si="5"/>
      </c>
      <c r="J25" s="110">
        <f t="shared" si="0"/>
      </c>
      <c r="K25" s="110">
        <f t="shared" si="1"/>
      </c>
      <c r="L25" s="110">
        <f t="shared" si="2"/>
      </c>
      <c r="M25" s="133">
        <f t="shared" si="6"/>
      </c>
      <c r="N25" s="133">
        <f t="shared" si="3"/>
      </c>
      <c r="O25" s="133">
        <f t="shared" si="3"/>
      </c>
      <c r="P25" s="133">
        <f t="shared" si="3"/>
      </c>
    </row>
    <row r="26" spans="1:16" ht="12.75">
      <c r="A26" s="87">
        <f t="shared" si="4"/>
      </c>
      <c r="B26" s="120" t="str">
        <f>'Dose co intskin- ref only '!A27</f>
        <v>Ra+228</v>
      </c>
      <c r="C26" s="109">
        <f>IF($D$4="","",1*$D$4*VALUE(VLOOKUP($B26,'Ext dose factor- ref only'!$A$11:$R$47,COLUMN('Ext dose factor- ref only'!L$1),FALSE)))</f>
      </c>
      <c r="D26" s="109">
        <f>IF($D$4="","",1*$D$4*VALUE(VLOOKUP($B26,'Ext dose factor- ref only'!$A$11:$R$47,COLUMN('Ext dose factor- ref only'!M$1),FALSE)))</f>
      </c>
      <c r="E26" s="109">
        <f>IF($D$4="","",1*$D$4*VALUE(VLOOKUP($B26,'Ext dose factor- ref only'!$A$11:$R$47,COLUMN('Ext dose factor- ref only'!N$1),FALSE)))</f>
      </c>
      <c r="F26" s="109">
        <f>IF($D$4="","",1*$D$4*VALUE(VLOOKUP($B26,'Ext dose factor- ref only'!$A$11:$R$47,COLUMN('Ext dose factor- ref only'!O$1),FALSE)))</f>
      </c>
      <c r="G26" s="121"/>
      <c r="H26" s="122"/>
      <c r="I26" s="110">
        <f t="shared" si="5"/>
      </c>
      <c r="J26" s="110">
        <f t="shared" si="0"/>
      </c>
      <c r="K26" s="110">
        <f t="shared" si="1"/>
      </c>
      <c r="L26" s="110">
        <f t="shared" si="2"/>
      </c>
      <c r="M26" s="133">
        <f t="shared" si="6"/>
      </c>
      <c r="N26" s="133">
        <f t="shared" si="6"/>
      </c>
      <c r="O26" s="133">
        <f t="shared" si="6"/>
      </c>
      <c r="P26" s="133">
        <f t="shared" si="6"/>
      </c>
    </row>
    <row r="27" spans="1:16" ht="12.75">
      <c r="A27" s="87">
        <f t="shared" si="4"/>
      </c>
      <c r="B27" s="120" t="str">
        <f>'Dose co intskin- ref only '!A28</f>
        <v>Th+228</v>
      </c>
      <c r="C27" s="109">
        <f>IF($D$4="","",1*$D$4*VALUE(VLOOKUP($B27,'Ext dose factor- ref only'!$A$11:$R$47,COLUMN('Ext dose factor- ref only'!L$1),FALSE)))</f>
      </c>
      <c r="D27" s="109">
        <f>IF($D$4="","",1*$D$4*VALUE(VLOOKUP($B27,'Ext dose factor- ref only'!$A$11:$R$47,COLUMN('Ext dose factor- ref only'!M$1),FALSE)))</f>
      </c>
      <c r="E27" s="109">
        <f>IF($D$4="","",1*$D$4*VALUE(VLOOKUP($B27,'Ext dose factor- ref only'!$A$11:$R$47,COLUMN('Ext dose factor- ref only'!N$1),FALSE)))</f>
      </c>
      <c r="F27" s="109">
        <f>IF($D$4="","",1*$D$4*VALUE(VLOOKUP($B27,'Ext dose factor- ref only'!$A$11:$R$47,COLUMN('Ext dose factor- ref only'!O$1),FALSE)))</f>
      </c>
      <c r="G27" s="121"/>
      <c r="H27" s="122"/>
      <c r="I27" s="110">
        <f t="shared" si="5"/>
      </c>
      <c r="J27" s="110">
        <f t="shared" si="0"/>
      </c>
      <c r="K27" s="110">
        <f t="shared" si="1"/>
      </c>
      <c r="L27" s="110">
        <f t="shared" si="2"/>
      </c>
      <c r="M27" s="133">
        <f t="shared" si="6"/>
      </c>
      <c r="N27" s="133">
        <f t="shared" si="6"/>
      </c>
      <c r="O27" s="133">
        <f t="shared" si="6"/>
      </c>
      <c r="P27" s="133">
        <f t="shared" si="6"/>
      </c>
    </row>
    <row r="28" spans="1:16" ht="12.75">
      <c r="A28" s="87">
        <f t="shared" si="4"/>
      </c>
      <c r="B28" s="120" t="str">
        <f>'Dose co intskin- ref only '!A29</f>
        <v>Th+229</v>
      </c>
      <c r="C28" s="109">
        <f>IF($D$4="","",1*$D$4*VALUE(VLOOKUP($B28,'Ext dose factor- ref only'!$A$11:$R$47,COLUMN('Ext dose factor- ref only'!L$1),FALSE)))</f>
      </c>
      <c r="D28" s="109">
        <f>IF($D$4="","",1*$D$4*VALUE(VLOOKUP($B28,'Ext dose factor- ref only'!$A$11:$R$47,COLUMN('Ext dose factor- ref only'!M$1),FALSE)))</f>
      </c>
      <c r="E28" s="109">
        <f>IF($D$4="","",1*$D$4*VALUE(VLOOKUP($B28,'Ext dose factor- ref only'!$A$11:$R$47,COLUMN('Ext dose factor- ref only'!N$1),FALSE)))</f>
      </c>
      <c r="F28" s="109">
        <f>IF($D$4="","",1*$D$4*VALUE(VLOOKUP($B28,'Ext dose factor- ref only'!$A$11:$R$47,COLUMN('Ext dose factor- ref only'!O$1),FALSE)))</f>
      </c>
      <c r="G28" s="121"/>
      <c r="H28" s="122"/>
      <c r="I28" s="110">
        <f t="shared" si="5"/>
      </c>
      <c r="J28" s="110">
        <f t="shared" si="0"/>
      </c>
      <c r="K28" s="110">
        <f t="shared" si="1"/>
      </c>
      <c r="L28" s="110">
        <f t="shared" si="2"/>
      </c>
      <c r="M28" s="133">
        <f t="shared" si="6"/>
      </c>
      <c r="N28" s="133">
        <f t="shared" si="6"/>
      </c>
      <c r="O28" s="133">
        <f t="shared" si="6"/>
      </c>
      <c r="P28" s="133">
        <f t="shared" si="6"/>
      </c>
    </row>
    <row r="29" spans="1:16" ht="12.75">
      <c r="A29" s="87">
        <f t="shared" si="4"/>
      </c>
      <c r="B29" s="120" t="str">
        <f>'Dose co intskin- ref only '!A30</f>
        <v>Th-230</v>
      </c>
      <c r="C29" s="109">
        <f>IF($D$4="","",1*$D$4*VALUE(VLOOKUP($B29,'Ext dose factor- ref only'!$A$11:$R$47,COLUMN('Ext dose factor- ref only'!L$1),FALSE)))</f>
      </c>
      <c r="D29" s="109">
        <f>IF($D$4="","",1*$D$4*VALUE(VLOOKUP($B29,'Ext dose factor- ref only'!$A$11:$R$47,COLUMN('Ext dose factor- ref only'!M$1),FALSE)))</f>
      </c>
      <c r="E29" s="109">
        <f>IF($D$4="","",1*$D$4*VALUE(VLOOKUP($B29,'Ext dose factor- ref only'!$A$11:$R$47,COLUMN('Ext dose factor- ref only'!N$1),FALSE)))</f>
      </c>
      <c r="F29" s="109">
        <f>IF($D$4="","",1*$D$4*VALUE(VLOOKUP($B29,'Ext dose factor- ref only'!$A$11:$R$47,COLUMN('Ext dose factor- ref only'!O$1),FALSE)))</f>
      </c>
      <c r="G29" s="121"/>
      <c r="H29" s="122"/>
      <c r="I29" s="110">
        <f t="shared" si="5"/>
      </c>
      <c r="J29" s="110">
        <f t="shared" si="0"/>
      </c>
      <c r="K29" s="110">
        <f t="shared" si="1"/>
      </c>
      <c r="L29" s="110">
        <f t="shared" si="2"/>
      </c>
      <c r="M29" s="133">
        <f t="shared" si="6"/>
      </c>
      <c r="N29" s="133">
        <f t="shared" si="6"/>
      </c>
      <c r="O29" s="133">
        <f t="shared" si="6"/>
      </c>
      <c r="P29" s="133">
        <f t="shared" si="6"/>
      </c>
    </row>
    <row r="30" spans="1:16" ht="12.75">
      <c r="A30" s="87">
        <f t="shared" si="4"/>
      </c>
      <c r="B30" s="120" t="str">
        <f>'Dose co intskin- ref only '!A31</f>
        <v>Th-232</v>
      </c>
      <c r="C30" s="109">
        <f>IF($D$4="","",1*$D$4*VALUE(VLOOKUP($B30,'Ext dose factor- ref only'!$A$11:$R$47,COLUMN('Ext dose factor- ref only'!L$1),FALSE)))</f>
      </c>
      <c r="D30" s="109">
        <f>IF($D$4="","",1*$D$4*VALUE(VLOOKUP($B30,'Ext dose factor- ref only'!$A$11:$R$47,COLUMN('Ext dose factor- ref only'!M$1),FALSE)))</f>
      </c>
      <c r="E30" s="109">
        <f>IF($D$4="","",1*$D$4*VALUE(VLOOKUP($B30,'Ext dose factor- ref only'!$A$11:$R$47,COLUMN('Ext dose factor- ref only'!N$1),FALSE)))</f>
      </c>
      <c r="F30" s="109">
        <f>IF($D$4="","",1*$D$4*VALUE(VLOOKUP($B30,'Ext dose factor- ref only'!$A$11:$R$47,COLUMN('Ext dose factor- ref only'!O$1),FALSE)))</f>
      </c>
      <c r="G30" s="121"/>
      <c r="H30" s="122"/>
      <c r="I30" s="110">
        <f t="shared" si="5"/>
      </c>
      <c r="J30" s="110">
        <f t="shared" si="0"/>
      </c>
      <c r="K30" s="110">
        <f t="shared" si="1"/>
      </c>
      <c r="L30" s="110">
        <f t="shared" si="2"/>
      </c>
      <c r="M30" s="133">
        <f t="shared" si="6"/>
      </c>
      <c r="N30" s="133">
        <f t="shared" si="6"/>
      </c>
      <c r="O30" s="133">
        <f t="shared" si="6"/>
      </c>
      <c r="P30" s="133">
        <f t="shared" si="6"/>
      </c>
    </row>
    <row r="31" spans="1:16" ht="12.75">
      <c r="A31" s="87">
        <f t="shared" si="4"/>
      </c>
      <c r="B31" s="120" t="str">
        <f>'Dose co intskin- ref only '!A32</f>
        <v>Pa-231</v>
      </c>
      <c r="C31" s="109">
        <f>IF($D$4="","",1*$D$4*VALUE(VLOOKUP($B31,'Ext dose factor- ref only'!$A$11:$R$47,COLUMN('Ext dose factor- ref only'!L$1),FALSE)))</f>
      </c>
      <c r="D31" s="109">
        <f>IF($D$4="","",1*$D$4*VALUE(VLOOKUP($B31,'Ext dose factor- ref only'!$A$11:$R$47,COLUMN('Ext dose factor- ref only'!M$1),FALSE)))</f>
      </c>
      <c r="E31" s="109">
        <f>IF($D$4="","",1*$D$4*VALUE(VLOOKUP($B31,'Ext dose factor- ref only'!$A$11:$R$47,COLUMN('Ext dose factor- ref only'!N$1),FALSE)))</f>
      </c>
      <c r="F31" s="109">
        <f>IF($D$4="","",1*$D$4*VALUE(VLOOKUP($B31,'Ext dose factor- ref only'!$A$11:$R$47,COLUMN('Ext dose factor- ref only'!O$1),FALSE)))</f>
      </c>
      <c r="G31" s="121"/>
      <c r="H31" s="122"/>
      <c r="I31" s="110">
        <f t="shared" si="5"/>
      </c>
      <c r="J31" s="110">
        <f t="shared" si="0"/>
      </c>
      <c r="K31" s="110">
        <f t="shared" si="1"/>
      </c>
      <c r="L31" s="110">
        <f t="shared" si="2"/>
      </c>
      <c r="M31" s="133">
        <f t="shared" si="6"/>
      </c>
      <c r="N31" s="133">
        <f t="shared" si="6"/>
      </c>
      <c r="O31" s="133">
        <f t="shared" si="6"/>
      </c>
      <c r="P31" s="133">
        <f t="shared" si="6"/>
      </c>
    </row>
    <row r="32" spans="1:16" ht="12.75">
      <c r="A32" s="87">
        <f t="shared" si="4"/>
      </c>
      <c r="B32" s="120" t="str">
        <f>'Dose co intskin- ref only '!A33</f>
        <v>U-233</v>
      </c>
      <c r="C32" s="109">
        <f>IF($D$4="","",1*$D$4*VALUE(VLOOKUP($B32,'Ext dose factor- ref only'!$A$11:$R$47,COLUMN('Ext dose factor- ref only'!L$1),FALSE)))</f>
      </c>
      <c r="D32" s="109">
        <f>IF($D$4="","",1*$D$4*VALUE(VLOOKUP($B32,'Ext dose factor- ref only'!$A$11:$R$47,COLUMN('Ext dose factor- ref only'!M$1),FALSE)))</f>
      </c>
      <c r="E32" s="109">
        <f>IF($D$4="","",1*$D$4*VALUE(VLOOKUP($B32,'Ext dose factor- ref only'!$A$11:$R$47,COLUMN('Ext dose factor- ref only'!N$1),FALSE)))</f>
      </c>
      <c r="F32" s="109">
        <f>IF($D$4="","",1*$D$4*VALUE(VLOOKUP($B32,'Ext dose factor- ref only'!$A$11:$R$47,COLUMN('Ext dose factor- ref only'!O$1),FALSE)))</f>
      </c>
      <c r="G32" s="121"/>
      <c r="H32" s="122"/>
      <c r="I32" s="110">
        <f t="shared" si="5"/>
      </c>
      <c r="J32" s="110">
        <f t="shared" si="0"/>
      </c>
      <c r="K32" s="110">
        <f t="shared" si="1"/>
      </c>
      <c r="L32" s="110">
        <f t="shared" si="2"/>
      </c>
      <c r="M32" s="133">
        <f t="shared" si="6"/>
      </c>
      <c r="N32" s="133">
        <f t="shared" si="6"/>
      </c>
      <c r="O32" s="133">
        <f t="shared" si="6"/>
      </c>
      <c r="P32" s="133">
        <f t="shared" si="6"/>
      </c>
    </row>
    <row r="33" spans="1:16" ht="12.75">
      <c r="A33" s="87">
        <f t="shared" si="4"/>
      </c>
      <c r="B33" s="120" t="str">
        <f>'Dose co intskin- ref only '!A34</f>
        <v>U-234</v>
      </c>
      <c r="C33" s="109">
        <f>IF($D$4="","",1*$D$4*VALUE(VLOOKUP($B33,'Ext dose factor- ref only'!$A$11:$R$47,COLUMN('Ext dose factor- ref only'!L$1),FALSE)))</f>
      </c>
      <c r="D33" s="109">
        <f>IF($D$4="","",1*$D$4*VALUE(VLOOKUP($B33,'Ext dose factor- ref only'!$A$11:$R$47,COLUMN('Ext dose factor- ref only'!M$1),FALSE)))</f>
      </c>
      <c r="E33" s="109">
        <f>IF($D$4="","",1*$D$4*VALUE(VLOOKUP($B33,'Ext dose factor- ref only'!$A$11:$R$47,COLUMN('Ext dose factor- ref only'!N$1),FALSE)))</f>
      </c>
      <c r="F33" s="109">
        <f>IF($D$4="","",1*$D$4*VALUE(VLOOKUP($B33,'Ext dose factor- ref only'!$A$11:$R$47,COLUMN('Ext dose factor- ref only'!O$1),FALSE)))</f>
      </c>
      <c r="G33" s="121"/>
      <c r="H33" s="122"/>
      <c r="I33" s="110">
        <f t="shared" si="5"/>
      </c>
      <c r="J33" s="110">
        <f t="shared" si="0"/>
      </c>
      <c r="K33" s="110">
        <f t="shared" si="1"/>
      </c>
      <c r="L33" s="110">
        <f t="shared" si="2"/>
      </c>
      <c r="M33" s="133">
        <f t="shared" si="6"/>
      </c>
      <c r="N33" s="133">
        <f t="shared" si="6"/>
      </c>
      <c r="O33" s="133">
        <f t="shared" si="6"/>
      </c>
      <c r="P33" s="133">
        <f t="shared" si="6"/>
      </c>
    </row>
    <row r="34" spans="1:16" ht="12.75">
      <c r="A34" s="87">
        <f t="shared" si="4"/>
      </c>
      <c r="B34" s="120" t="str">
        <f>'Dose co intskin- ref only '!A35</f>
        <v>U+235</v>
      </c>
      <c r="C34" s="109">
        <f>IF($D$4="","",1*$D$4*VALUE(VLOOKUP($B34,'Ext dose factor- ref only'!$A$11:$R$47,COLUMN('Ext dose factor- ref only'!L$1),FALSE)))</f>
      </c>
      <c r="D34" s="109">
        <f>IF($D$4="","",1*$D$4*VALUE(VLOOKUP($B34,'Ext dose factor- ref only'!$A$11:$R$47,COLUMN('Ext dose factor- ref only'!M$1),FALSE)))</f>
      </c>
      <c r="E34" s="109">
        <f>IF($D$4="","",1*$D$4*VALUE(VLOOKUP($B34,'Ext dose factor- ref only'!$A$11:$R$47,COLUMN('Ext dose factor- ref only'!N$1),FALSE)))</f>
      </c>
      <c r="F34" s="109">
        <f>IF($D$4="","",1*$D$4*VALUE(VLOOKUP($B34,'Ext dose factor- ref only'!$A$11:$R$47,COLUMN('Ext dose factor- ref only'!O$1),FALSE)))</f>
      </c>
      <c r="G34" s="121"/>
      <c r="H34" s="122"/>
      <c r="I34" s="110">
        <f t="shared" si="5"/>
      </c>
      <c r="J34" s="110">
        <f t="shared" si="0"/>
      </c>
      <c r="K34" s="110">
        <f t="shared" si="1"/>
      </c>
      <c r="L34" s="110">
        <f t="shared" si="2"/>
      </c>
      <c r="M34" s="133">
        <f t="shared" si="6"/>
      </c>
      <c r="N34" s="133">
        <f t="shared" si="6"/>
      </c>
      <c r="O34" s="133">
        <f t="shared" si="6"/>
      </c>
      <c r="P34" s="133">
        <f t="shared" si="6"/>
      </c>
    </row>
    <row r="35" spans="1:16" ht="12.75">
      <c r="A35" s="87">
        <f t="shared" si="4"/>
      </c>
      <c r="B35" s="120" t="str">
        <f>'Dose co intskin- ref only '!A36</f>
        <v>U-236</v>
      </c>
      <c r="C35" s="109">
        <f>IF($D$4="","",1*$D$4*VALUE(VLOOKUP($B35,'Ext dose factor- ref only'!$A$11:$R$47,COLUMN('Ext dose factor- ref only'!L$1),FALSE)))</f>
      </c>
      <c r="D35" s="109">
        <f>IF($D$4="","",1*$D$4*VALUE(VLOOKUP($B35,'Ext dose factor- ref only'!$A$11:$R$47,COLUMN('Ext dose factor- ref only'!M$1),FALSE)))</f>
      </c>
      <c r="E35" s="109">
        <f>IF($D$4="","",1*$D$4*VALUE(VLOOKUP($B35,'Ext dose factor- ref only'!$A$11:$R$47,COLUMN('Ext dose factor- ref only'!N$1),FALSE)))</f>
      </c>
      <c r="F35" s="109">
        <f>IF($D$4="","",1*$D$4*VALUE(VLOOKUP($B35,'Ext dose factor- ref only'!$A$11:$R$47,COLUMN('Ext dose factor- ref only'!O$1),FALSE)))</f>
      </c>
      <c r="G35" s="121"/>
      <c r="H35" s="122"/>
      <c r="I35" s="110">
        <f t="shared" si="5"/>
      </c>
      <c r="J35" s="110">
        <f t="shared" si="0"/>
      </c>
      <c r="K35" s="110">
        <f t="shared" si="1"/>
      </c>
      <c r="L35" s="110">
        <f t="shared" si="2"/>
      </c>
      <c r="M35" s="133">
        <f t="shared" si="6"/>
      </c>
      <c r="N35" s="133">
        <f t="shared" si="6"/>
      </c>
      <c r="O35" s="133">
        <f t="shared" si="6"/>
      </c>
      <c r="P35" s="133">
        <f t="shared" si="6"/>
      </c>
    </row>
    <row r="36" spans="1:16" ht="12.75">
      <c r="A36" s="87">
        <f t="shared" si="4"/>
      </c>
      <c r="B36" s="120" t="str">
        <f>'Dose co intskin- ref only '!A37</f>
        <v>U+238</v>
      </c>
      <c r="C36" s="109">
        <f>IF($D$4="","",1*$D$4*VALUE(VLOOKUP($B36,'Ext dose factor- ref only'!$A$11:$R$47,COLUMN('Ext dose factor- ref only'!L$1),FALSE)))</f>
      </c>
      <c r="D36" s="109">
        <f>IF($D$4="","",1*$D$4*VALUE(VLOOKUP($B36,'Ext dose factor- ref only'!$A$11:$R$47,COLUMN('Ext dose factor- ref only'!M$1),FALSE)))</f>
      </c>
      <c r="E36" s="109">
        <f>IF($D$4="","",1*$D$4*VALUE(VLOOKUP($B36,'Ext dose factor- ref only'!$A$11:$R$47,COLUMN('Ext dose factor- ref only'!N$1),FALSE)))</f>
      </c>
      <c r="F36" s="109">
        <f>IF($D$4="","",1*$D$4*VALUE(VLOOKUP($B36,'Ext dose factor- ref only'!$A$11:$R$47,COLUMN('Ext dose factor- ref only'!O$1),FALSE)))</f>
      </c>
      <c r="G36" s="121"/>
      <c r="H36" s="122"/>
      <c r="I36" s="110">
        <f t="shared" si="5"/>
      </c>
      <c r="J36" s="110">
        <f t="shared" si="0"/>
      </c>
      <c r="K36" s="110">
        <f t="shared" si="1"/>
      </c>
      <c r="L36" s="110">
        <f t="shared" si="2"/>
      </c>
      <c r="M36" s="133">
        <f t="shared" si="6"/>
      </c>
      <c r="N36" s="133">
        <f t="shared" si="6"/>
      </c>
      <c r="O36" s="133">
        <f t="shared" si="6"/>
      </c>
      <c r="P36" s="133">
        <f t="shared" si="6"/>
      </c>
    </row>
    <row r="37" spans="1:16" ht="12.75">
      <c r="A37" s="87">
        <f t="shared" si="4"/>
      </c>
      <c r="B37" s="120" t="str">
        <f>'Dose co intskin- ref only '!A38</f>
        <v>Np+237</v>
      </c>
      <c r="C37" s="109">
        <f>IF($D$4="","",1*$D$4*VALUE(VLOOKUP($B37,'Ext dose factor- ref only'!$A$11:$R$47,COLUMN('Ext dose factor- ref only'!L$1),FALSE)))</f>
      </c>
      <c r="D37" s="109">
        <f>IF($D$4="","",1*$D$4*VALUE(VLOOKUP($B37,'Ext dose factor- ref only'!$A$11:$R$47,COLUMN('Ext dose factor- ref only'!M$1),FALSE)))</f>
      </c>
      <c r="E37" s="109">
        <f>IF($D$4="","",1*$D$4*VALUE(VLOOKUP($B37,'Ext dose factor- ref only'!$A$11:$R$47,COLUMN('Ext dose factor- ref only'!N$1),FALSE)))</f>
      </c>
      <c r="F37" s="109">
        <f>IF($D$4="","",1*$D$4*VALUE(VLOOKUP($B37,'Ext dose factor- ref only'!$A$11:$R$47,COLUMN('Ext dose factor- ref only'!O$1),FALSE)))</f>
      </c>
      <c r="G37" s="121"/>
      <c r="H37" s="122"/>
      <c r="I37" s="110">
        <f t="shared" si="5"/>
      </c>
      <c r="J37" s="110">
        <f t="shared" si="0"/>
      </c>
      <c r="K37" s="110">
        <f t="shared" si="1"/>
      </c>
      <c r="L37" s="110">
        <f t="shared" si="2"/>
      </c>
      <c r="M37" s="133">
        <f t="shared" si="6"/>
      </c>
      <c r="N37" s="133">
        <f t="shared" si="6"/>
      </c>
      <c r="O37" s="133">
        <f t="shared" si="6"/>
      </c>
      <c r="P37" s="133">
        <f t="shared" si="6"/>
      </c>
    </row>
    <row r="38" spans="1:16" ht="12.75">
      <c r="A38" s="87">
        <f t="shared" si="4"/>
      </c>
      <c r="B38" s="120" t="str">
        <f>'Dose co intskin- ref only '!A39</f>
        <v>Pu-238</v>
      </c>
      <c r="C38" s="109">
        <f>IF($D$4="","",1*$D$4*VALUE(VLOOKUP($B38,'Ext dose factor- ref only'!$A$11:$R$47,COLUMN('Ext dose factor- ref only'!L$1),FALSE)))</f>
      </c>
      <c r="D38" s="109">
        <f>IF($D$4="","",1*$D$4*VALUE(VLOOKUP($B38,'Ext dose factor- ref only'!$A$11:$R$47,COLUMN('Ext dose factor- ref only'!M$1),FALSE)))</f>
      </c>
      <c r="E38" s="109">
        <f>IF($D$4="","",1*$D$4*VALUE(VLOOKUP($B38,'Ext dose factor- ref only'!$A$11:$R$47,COLUMN('Ext dose factor- ref only'!N$1),FALSE)))</f>
      </c>
      <c r="F38" s="109">
        <f>IF($D$4="","",1*$D$4*VALUE(VLOOKUP($B38,'Ext dose factor- ref only'!$A$11:$R$47,COLUMN('Ext dose factor- ref only'!O$1),FALSE)))</f>
      </c>
      <c r="G38" s="121"/>
      <c r="H38" s="122"/>
      <c r="I38" s="110">
        <f t="shared" si="5"/>
      </c>
      <c r="J38" s="110">
        <f t="shared" si="0"/>
      </c>
      <c r="K38" s="110">
        <f t="shared" si="1"/>
      </c>
      <c r="L38" s="110">
        <f t="shared" si="2"/>
      </c>
      <c r="M38" s="133">
        <f t="shared" si="6"/>
      </c>
      <c r="N38" s="133">
        <f t="shared" si="6"/>
      </c>
      <c r="O38" s="133">
        <f t="shared" si="6"/>
      </c>
      <c r="P38" s="133">
        <f t="shared" si="6"/>
      </c>
    </row>
    <row r="39" spans="1:16" ht="12.75">
      <c r="A39" s="87">
        <f t="shared" si="4"/>
      </c>
      <c r="B39" s="120" t="str">
        <f>'Dose co intskin- ref only '!A40</f>
        <v>Pu-239</v>
      </c>
      <c r="C39" s="109">
        <f>IF($D$4="","",1*$D$4*VALUE(VLOOKUP($B39,'Ext dose factor- ref only'!$A$11:$R$47,COLUMN('Ext dose factor- ref only'!L$1),FALSE)))</f>
      </c>
      <c r="D39" s="109">
        <f>IF($D$4="","",1*$D$4*VALUE(VLOOKUP($B39,'Ext dose factor- ref only'!$A$11:$R$47,COLUMN('Ext dose factor- ref only'!M$1),FALSE)))</f>
      </c>
      <c r="E39" s="109">
        <f>IF($D$4="","",1*$D$4*VALUE(VLOOKUP($B39,'Ext dose factor- ref only'!$A$11:$R$47,COLUMN('Ext dose factor- ref only'!N$1),FALSE)))</f>
      </c>
      <c r="F39" s="109">
        <f>IF($D$4="","",1*$D$4*VALUE(VLOOKUP($B39,'Ext dose factor- ref only'!$A$11:$R$47,COLUMN('Ext dose factor- ref only'!O$1),FALSE)))</f>
      </c>
      <c r="G39" s="121"/>
      <c r="H39" s="122"/>
      <c r="I39" s="110">
        <f t="shared" si="5"/>
      </c>
      <c r="J39" s="110">
        <f t="shared" si="0"/>
      </c>
      <c r="K39" s="110">
        <f t="shared" si="1"/>
      </c>
      <c r="L39" s="110">
        <f t="shared" si="2"/>
      </c>
      <c r="M39" s="133">
        <f t="shared" si="6"/>
      </c>
      <c r="N39" s="133">
        <f t="shared" si="6"/>
      </c>
      <c r="O39" s="133">
        <f t="shared" si="6"/>
      </c>
      <c r="P39" s="133">
        <f t="shared" si="6"/>
      </c>
    </row>
    <row r="40" spans="1:16" ht="12.75">
      <c r="A40" s="87">
        <f t="shared" si="4"/>
      </c>
      <c r="B40" s="120" t="str">
        <f>'Dose co intskin- ref only '!A41</f>
        <v>Pu-240</v>
      </c>
      <c r="C40" s="109">
        <f>IF($D$4="","",1*$D$4*VALUE(VLOOKUP($B40,'Ext dose factor- ref only'!$A$11:$R$47,COLUMN('Ext dose factor- ref only'!L$1),FALSE)))</f>
      </c>
      <c r="D40" s="109">
        <f>IF($D$4="","",1*$D$4*VALUE(VLOOKUP($B40,'Ext dose factor- ref only'!$A$11:$R$47,COLUMN('Ext dose factor- ref only'!M$1),FALSE)))</f>
      </c>
      <c r="E40" s="109">
        <f>IF($D$4="","",1*$D$4*VALUE(VLOOKUP($B40,'Ext dose factor- ref only'!$A$11:$R$47,COLUMN('Ext dose factor- ref only'!N$1),FALSE)))</f>
      </c>
      <c r="F40" s="109">
        <f>IF($D$4="","",1*$D$4*VALUE(VLOOKUP($B40,'Ext dose factor- ref only'!$A$11:$R$47,COLUMN('Ext dose factor- ref only'!O$1),FALSE)))</f>
      </c>
      <c r="G40" s="121"/>
      <c r="H40" s="122"/>
      <c r="I40" s="110">
        <f t="shared" si="5"/>
      </c>
      <c r="J40" s="110">
        <f t="shared" si="0"/>
      </c>
      <c r="K40" s="110">
        <f t="shared" si="1"/>
      </c>
      <c r="L40" s="110">
        <f t="shared" si="2"/>
      </c>
      <c r="M40" s="133">
        <f t="shared" si="6"/>
      </c>
      <c r="N40" s="133">
        <f t="shared" si="6"/>
      </c>
      <c r="O40" s="133">
        <f t="shared" si="6"/>
      </c>
      <c r="P40" s="133">
        <f t="shared" si="6"/>
      </c>
    </row>
    <row r="41" spans="1:16" ht="12.75">
      <c r="A41" s="87">
        <f t="shared" si="4"/>
      </c>
      <c r="B41" s="120" t="str">
        <f>'Dose co intskin- ref only '!A42</f>
        <v>Pu-241</v>
      </c>
      <c r="C41" s="109">
        <f>IF($D$4="","",1*$D$4*VALUE(VLOOKUP($B41,'Ext dose factor- ref only'!$A$11:$R$47,COLUMN('Ext dose factor- ref only'!L$1),FALSE)))</f>
      </c>
      <c r="D41" s="109">
        <f>IF($D$4="","",1*$D$4*VALUE(VLOOKUP($B41,'Ext dose factor- ref only'!$A$11:$R$47,COLUMN('Ext dose factor- ref only'!M$1),FALSE)))</f>
      </c>
      <c r="E41" s="109">
        <f>IF($D$4="","",1*$D$4*VALUE(VLOOKUP($B41,'Ext dose factor- ref only'!$A$11:$R$47,COLUMN('Ext dose factor- ref only'!N$1),FALSE)))</f>
      </c>
      <c r="F41" s="109">
        <f>IF($D$4="","",1*$D$4*VALUE(VLOOKUP($B41,'Ext dose factor- ref only'!$A$11:$R$47,COLUMN('Ext dose factor- ref only'!O$1),FALSE)))</f>
      </c>
      <c r="G41" s="121"/>
      <c r="H41" s="122"/>
      <c r="I41" s="110">
        <f t="shared" si="5"/>
      </c>
      <c r="J41" s="110">
        <f t="shared" si="0"/>
      </c>
      <c r="K41" s="110">
        <f t="shared" si="1"/>
      </c>
      <c r="L41" s="110">
        <f t="shared" si="2"/>
      </c>
      <c r="M41" s="133">
        <f t="shared" si="6"/>
      </c>
      <c r="N41" s="133">
        <f t="shared" si="6"/>
      </c>
      <c r="O41" s="133">
        <f t="shared" si="6"/>
      </c>
      <c r="P41" s="133">
        <f t="shared" si="6"/>
      </c>
    </row>
    <row r="42" spans="1:16" ht="12.75">
      <c r="A42" s="87">
        <f t="shared" si="4"/>
      </c>
      <c r="B42" s="120" t="str">
        <f>'Dose co intskin- ref only '!A43</f>
        <v>Pu-242</v>
      </c>
      <c r="C42" s="109">
        <f>IF($D$4="","",1*$D$4*VALUE(VLOOKUP($B42,'Ext dose factor- ref only'!$A$11:$R$47,COLUMN('Ext dose factor- ref only'!L$1),FALSE)))</f>
      </c>
      <c r="D42" s="109">
        <f>IF($D$4="","",1*$D$4*VALUE(VLOOKUP($B42,'Ext dose factor- ref only'!$A$11:$R$47,COLUMN('Ext dose factor- ref only'!M$1),FALSE)))</f>
      </c>
      <c r="E42" s="109">
        <f>IF($D$4="","",1*$D$4*VALUE(VLOOKUP($B42,'Ext dose factor- ref only'!$A$11:$R$47,COLUMN('Ext dose factor- ref only'!N$1),FALSE)))</f>
      </c>
      <c r="F42" s="109">
        <f>IF($D$4="","",1*$D$4*VALUE(VLOOKUP($B42,'Ext dose factor- ref only'!$A$11:$R$47,COLUMN('Ext dose factor- ref only'!O$1),FALSE)))</f>
      </c>
      <c r="G42" s="121"/>
      <c r="H42" s="122"/>
      <c r="I42" s="110">
        <f t="shared" si="5"/>
      </c>
      <c r="J42" s="110">
        <f t="shared" si="0"/>
      </c>
      <c r="K42" s="110">
        <f t="shared" si="1"/>
      </c>
      <c r="L42" s="110">
        <f t="shared" si="2"/>
      </c>
      <c r="M42" s="133">
        <f t="shared" si="6"/>
      </c>
      <c r="N42" s="133">
        <f t="shared" si="6"/>
      </c>
      <c r="O42" s="133">
        <f t="shared" si="6"/>
      </c>
      <c r="P42" s="133">
        <f t="shared" si="6"/>
      </c>
    </row>
    <row r="43" spans="1:16" ht="12.75">
      <c r="A43" s="87">
        <f t="shared" si="4"/>
      </c>
      <c r="B43" s="120" t="str">
        <f>'Dose co intskin- ref only '!A44</f>
        <v>Am-241</v>
      </c>
      <c r="C43" s="109">
        <f>IF($D$4="","",1*$D$4*VALUE(VLOOKUP($B43,'Ext dose factor- ref only'!$A$11:$R$47,COLUMN('Ext dose factor- ref only'!L$1),FALSE)))</f>
      </c>
      <c r="D43" s="109">
        <f>IF($D$4="","",1*$D$4*VALUE(VLOOKUP($B43,'Ext dose factor- ref only'!$A$11:$R$47,COLUMN('Ext dose factor- ref only'!M$1),FALSE)))</f>
      </c>
      <c r="E43" s="109">
        <f>IF($D$4="","",1*$D$4*VALUE(VLOOKUP($B43,'Ext dose factor- ref only'!$A$11:$R$47,COLUMN('Ext dose factor- ref only'!N$1),FALSE)))</f>
      </c>
      <c r="F43" s="109">
        <f>IF($D$4="","",1*$D$4*VALUE(VLOOKUP($B43,'Ext dose factor- ref only'!$A$11:$R$47,COLUMN('Ext dose factor- ref only'!O$1),FALSE)))</f>
      </c>
      <c r="G43" s="121"/>
      <c r="H43" s="122"/>
      <c r="I43" s="110">
        <f t="shared" si="5"/>
      </c>
      <c r="J43" s="110">
        <f t="shared" si="0"/>
      </c>
      <c r="K43" s="110">
        <f t="shared" si="1"/>
      </c>
      <c r="L43" s="110">
        <f t="shared" si="2"/>
      </c>
      <c r="M43" s="133">
        <f t="shared" si="6"/>
      </c>
      <c r="N43" s="133">
        <f t="shared" si="6"/>
      </c>
      <c r="O43" s="133">
        <f t="shared" si="6"/>
      </c>
      <c r="P43" s="133">
        <f t="shared" si="6"/>
      </c>
    </row>
    <row r="44" spans="1:16" ht="12.75">
      <c r="A44" s="87">
        <f t="shared" si="4"/>
      </c>
      <c r="B44" s="120" t="str">
        <f>'Dose co intskin- ref only '!A45</f>
        <v>Cm-242</v>
      </c>
      <c r="C44" s="109">
        <f>IF($D$4="","",1*$D$4*VALUE(VLOOKUP($B44,'Ext dose factor- ref only'!$A$11:$R$47,COLUMN('Ext dose factor- ref only'!L$1),FALSE)))</f>
      </c>
      <c r="D44" s="109">
        <f>IF($D$4="","",1*$D$4*VALUE(VLOOKUP($B44,'Ext dose factor- ref only'!$A$11:$R$47,COLUMN('Ext dose factor- ref only'!M$1),FALSE)))</f>
      </c>
      <c r="E44" s="109">
        <f>IF($D$4="","",1*$D$4*VALUE(VLOOKUP($B44,'Ext dose factor- ref only'!$A$11:$R$47,COLUMN('Ext dose factor- ref only'!N$1),FALSE)))</f>
      </c>
      <c r="F44" s="109">
        <f>IF($D$4="","",1*$D$4*VALUE(VLOOKUP($B44,'Ext dose factor- ref only'!$A$11:$R$47,COLUMN('Ext dose factor- ref only'!O$1),FALSE)))</f>
      </c>
      <c r="G44" s="121"/>
      <c r="H44" s="122"/>
      <c r="I44" s="110">
        <f t="shared" si="5"/>
      </c>
      <c r="J44" s="110">
        <f t="shared" si="0"/>
      </c>
      <c r="K44" s="110">
        <f t="shared" si="1"/>
      </c>
      <c r="L44" s="110">
        <f t="shared" si="2"/>
      </c>
      <c r="M44" s="133">
        <f t="shared" si="6"/>
      </c>
      <c r="N44" s="133">
        <f t="shared" si="6"/>
      </c>
      <c r="O44" s="133">
        <f t="shared" si="6"/>
      </c>
      <c r="P44" s="133">
        <f t="shared" si="6"/>
      </c>
    </row>
    <row r="45" spans="1:16" ht="12.75">
      <c r="A45" s="87">
        <f t="shared" si="4"/>
      </c>
      <c r="B45" s="120" t="str">
        <f>'Dose co intskin- ref only '!A46</f>
        <v>Cm-243</v>
      </c>
      <c r="C45" s="109">
        <f>IF($D$4="","",1*$D$4*VALUE(VLOOKUP($B45,'Ext dose factor- ref only'!$A$11:$R$47,COLUMN('Ext dose factor- ref only'!L$1),FALSE)))</f>
      </c>
      <c r="D45" s="109">
        <f>IF($D$4="","",1*$D$4*VALUE(VLOOKUP($B45,'Ext dose factor- ref only'!$A$11:$R$47,COLUMN('Ext dose factor- ref only'!M$1),FALSE)))</f>
      </c>
      <c r="E45" s="109">
        <f>IF($D$4="","",1*$D$4*VALUE(VLOOKUP($B45,'Ext dose factor- ref only'!$A$11:$R$47,COLUMN('Ext dose factor- ref only'!N$1),FALSE)))</f>
      </c>
      <c r="F45" s="109">
        <f>IF($D$4="","",1*$D$4*VALUE(VLOOKUP($B45,'Ext dose factor- ref only'!$A$11:$R$47,COLUMN('Ext dose factor- ref only'!O$1),FALSE)))</f>
      </c>
      <c r="G45" s="121"/>
      <c r="H45" s="122"/>
      <c r="I45" s="110">
        <f t="shared" si="5"/>
      </c>
      <c r="J45" s="110">
        <f t="shared" si="0"/>
      </c>
      <c r="K45" s="110">
        <f t="shared" si="1"/>
      </c>
      <c r="L45" s="110">
        <f t="shared" si="2"/>
      </c>
      <c r="M45" s="133">
        <f t="shared" si="6"/>
      </c>
      <c r="N45" s="133">
        <f t="shared" si="6"/>
      </c>
      <c r="O45" s="133">
        <f t="shared" si="6"/>
      </c>
      <c r="P45" s="133">
        <f t="shared" si="6"/>
      </c>
    </row>
    <row r="46" spans="1:16" ht="12.75">
      <c r="A46" s="87">
        <f t="shared" si="4"/>
      </c>
      <c r="B46" s="127" t="str">
        <f>'Dose co intskin- ref only '!A47</f>
        <v>Cm-244</v>
      </c>
      <c r="C46" s="109">
        <f>IF($D$4="","",1*$D$4*VALUE(VLOOKUP($B46,'Ext dose factor- ref only'!$A$11:$R$47,COLUMN('Ext dose factor- ref only'!L$1),FALSE)))</f>
      </c>
      <c r="D46" s="109">
        <f>IF($D$4="","",1*$D$4*VALUE(VLOOKUP($B46,'Ext dose factor- ref only'!$A$11:$R$47,COLUMN('Ext dose factor- ref only'!M$1),FALSE)))</f>
      </c>
      <c r="E46" s="109">
        <f>IF($D$4="","",1*$D$4*VALUE(VLOOKUP($B46,'Ext dose factor- ref only'!$A$11:$R$47,COLUMN('Ext dose factor- ref only'!N$1),FALSE)))</f>
      </c>
      <c r="F46" s="109">
        <f>IF($D$4="","",1*$D$4*VALUE(VLOOKUP($B46,'Ext dose factor- ref only'!$A$11:$R$47,COLUMN('Ext dose factor- ref only'!O$1),FALSE)))</f>
      </c>
      <c r="G46" s="121"/>
      <c r="H46" s="122"/>
      <c r="I46" s="110">
        <f t="shared" si="5"/>
      </c>
      <c r="J46" s="110">
        <f t="shared" si="0"/>
      </c>
      <c r="K46" s="110">
        <f t="shared" si="1"/>
      </c>
      <c r="L46" s="110">
        <f t="shared" si="2"/>
      </c>
      <c r="M46" s="133">
        <f t="shared" si="6"/>
      </c>
      <c r="N46" s="133">
        <f t="shared" si="6"/>
      </c>
      <c r="O46" s="133">
        <f t="shared" si="6"/>
      </c>
      <c r="P46" s="133">
        <f t="shared" si="6"/>
      </c>
    </row>
    <row r="47" spans="1:12" s="31" customFormat="1" ht="12.75">
      <c r="A47" s="87"/>
      <c r="C47" s="104"/>
      <c r="D47" s="104"/>
      <c r="E47" s="104"/>
      <c r="F47" s="104"/>
      <c r="I47" s="108"/>
      <c r="J47" s="108"/>
      <c r="K47" s="108"/>
      <c r="L47" s="108"/>
    </row>
    <row r="48" spans="2:12" ht="12.75">
      <c r="B48" s="67" t="s">
        <v>120</v>
      </c>
      <c r="I48" s="44">
        <f>IF(SUM(I10:I46)=0,"",SUM(I10:I46))</f>
      </c>
      <c r="J48" s="44">
        <f>IF(SUM(J10:J46)=0,"",SUM(J10:J46))</f>
      </c>
      <c r="K48" s="44">
        <f>IF(SUM(K10:K46)=0,"",SUM(K10:K46))</f>
      </c>
      <c r="L48" s="44">
        <f>IF(SUM(L10:L46)=0,"",SUM(L10:L46))</f>
      </c>
    </row>
  </sheetData>
  <sheetProtection password="D841" sheet="1" objects="1" scenarios="1"/>
  <mergeCells count="10">
    <mergeCell ref="M6:M7"/>
    <mergeCell ref="N6:N7"/>
    <mergeCell ref="O6:O7"/>
    <mergeCell ref="P6:P7"/>
    <mergeCell ref="H6:H8"/>
    <mergeCell ref="C1:F1"/>
    <mergeCell ref="H1:L1"/>
    <mergeCell ref="I6:I7"/>
    <mergeCell ref="J6:J8"/>
    <mergeCell ref="G2:L4"/>
  </mergeCells>
  <conditionalFormatting sqref="I10:P46">
    <cfRule type="cellIs" priority="1" dxfId="1" operator="equal" stopIfTrue="1">
      <formula>""</formula>
    </cfRule>
    <cfRule type="cellIs" priority="2" dxfId="2" operator="equal" stopIfTrue="1">
      <formula>MAX(I$10:I$46)</formula>
    </cfRule>
  </conditionalFormatting>
  <dataValidations count="1">
    <dataValidation type="custom" allowBlank="1" showInputMessage="1" showErrorMessage="1" error="The input has exceeded the total number of hours in one year." sqref="D4">
      <formula1>D4&lt;8770</formula1>
    </dataValidation>
  </dataValidations>
  <printOptions horizontalCentered="1"/>
  <pageMargins left="0.31496062992125984" right="0.31496062992125984" top="0.984251968503937" bottom="0.984251968503937" header="0.5118110236220472" footer="0.5118110236220472"/>
  <pageSetup fitToHeight="1" fitToWidth="1" horizontalDpi="600" verticalDpi="600" orientation="landscape" paperSize="9" scale="73"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48"/>
  <sheetViews>
    <sheetView showGridLines="0" workbookViewId="0" topLeftCell="B1">
      <selection activeCell="C4" sqref="C4"/>
    </sheetView>
  </sheetViews>
  <sheetFormatPr defaultColWidth="9.140625" defaultRowHeight="12.75"/>
  <cols>
    <col min="1" max="1" width="25.7109375" style="87" hidden="1" customWidth="1"/>
    <col min="2" max="2" width="22.7109375" style="0" customWidth="1"/>
    <col min="3" max="4" width="15.7109375" style="0" customWidth="1"/>
    <col min="5" max="5" width="2.7109375" style="0" customWidth="1"/>
    <col min="6" max="6" width="16.140625" style="0" customWidth="1"/>
    <col min="7" max="8" width="15.7109375" style="0" customWidth="1"/>
    <col min="9" max="10" width="11.421875" style="0" customWidth="1"/>
    <col min="11" max="11" width="9.140625" style="130" customWidth="1"/>
  </cols>
  <sheetData>
    <row r="1" spans="2:8" ht="36.75" customHeight="1">
      <c r="B1" s="399" t="s">
        <v>168</v>
      </c>
      <c r="C1" s="399"/>
      <c r="D1" s="399"/>
      <c r="E1" s="99"/>
      <c r="F1" s="399" t="s">
        <v>167</v>
      </c>
      <c r="G1" s="399"/>
      <c r="H1" s="399"/>
    </row>
    <row r="2" spans="4:10" ht="12.75">
      <c r="D2" s="87" t="s">
        <v>314</v>
      </c>
      <c r="E2" s="355"/>
      <c r="F2" s="381"/>
      <c r="G2" s="381"/>
      <c r="H2" s="381"/>
      <c r="I2" s="381"/>
      <c r="J2" s="382"/>
    </row>
    <row r="3" spans="3:10" ht="12.75">
      <c r="C3" s="15" t="s">
        <v>51</v>
      </c>
      <c r="E3" s="383"/>
      <c r="F3" s="384"/>
      <c r="G3" s="384"/>
      <c r="H3" s="384"/>
      <c r="I3" s="384"/>
      <c r="J3" s="385"/>
    </row>
    <row r="4" spans="2:10" ht="14.25">
      <c r="B4" s="277" t="s">
        <v>138</v>
      </c>
      <c r="C4" s="43"/>
      <c r="E4" s="386"/>
      <c r="F4" s="387"/>
      <c r="G4" s="387"/>
      <c r="H4" s="387"/>
      <c r="I4" s="387"/>
      <c r="J4" s="388"/>
    </row>
    <row r="5" spans="3:4" ht="12.75">
      <c r="C5" s="6"/>
      <c r="D5" s="6"/>
    </row>
    <row r="6" spans="3:10" ht="12.75" customHeight="1">
      <c r="C6" s="15" t="s">
        <v>21</v>
      </c>
      <c r="D6" s="15" t="s">
        <v>13</v>
      </c>
      <c r="F6" s="405" t="s">
        <v>123</v>
      </c>
      <c r="G6" s="15" t="s">
        <v>21</v>
      </c>
      <c r="H6" s="15" t="s">
        <v>13</v>
      </c>
      <c r="I6" s="354" t="s">
        <v>206</v>
      </c>
      <c r="J6" s="354" t="s">
        <v>206</v>
      </c>
    </row>
    <row r="7" spans="3:10" ht="12.75">
      <c r="C7" s="15" t="s">
        <v>22</v>
      </c>
      <c r="D7" s="15" t="s">
        <v>24</v>
      </c>
      <c r="F7" s="405"/>
      <c r="G7" s="15" t="s">
        <v>22</v>
      </c>
      <c r="H7" s="15" t="s">
        <v>24</v>
      </c>
      <c r="I7" s="354"/>
      <c r="J7" s="354"/>
    </row>
    <row r="8" spans="3:10" ht="12.75">
      <c r="C8" s="15" t="s">
        <v>23</v>
      </c>
      <c r="D8" s="15" t="s">
        <v>25</v>
      </c>
      <c r="F8" s="405"/>
      <c r="G8" s="15" t="s">
        <v>23</v>
      </c>
      <c r="H8" s="15" t="s">
        <v>25</v>
      </c>
      <c r="I8" s="134"/>
      <c r="J8" s="134"/>
    </row>
    <row r="9" spans="3:10" ht="14.25">
      <c r="C9" s="86" t="s">
        <v>124</v>
      </c>
      <c r="D9" s="86" t="s">
        <v>124</v>
      </c>
      <c r="F9" s="15" t="s">
        <v>125</v>
      </c>
      <c r="G9" s="15" t="s">
        <v>126</v>
      </c>
      <c r="H9" s="15" t="s">
        <v>126</v>
      </c>
      <c r="I9" s="134" t="s">
        <v>193</v>
      </c>
      <c r="J9" s="134" t="s">
        <v>193</v>
      </c>
    </row>
    <row r="10" spans="1:10" ht="12.75">
      <c r="A10" s="87">
        <f>IF(H10="","",B10&amp;" = "&amp;TEXT(H10,"0.00E+00")&amp;" Bq/g;  ")</f>
      </c>
      <c r="B10" s="120" t="str">
        <f>'Dose co intskin- ref only '!A11</f>
        <v>H-3 (OBT)</v>
      </c>
      <c r="C10" s="109">
        <f>IF($C$4="","",1*$C$4*VALUE(VLOOKUP($B10,'Ext dose factor- ref only'!$A$11:$R$47,COLUMN('Ext dose factor- ref only'!Q$1),FALSE)))</f>
      </c>
      <c r="D10" s="109">
        <f>IF($C$4="","",1*$C$4*VALUE(VLOOKUP($B10,'Ext dose factor- ref only'!$A$11:$R$47,COLUMN('Ext dose factor- ref only'!R$1),FALSE)))</f>
      </c>
      <c r="E10" s="121"/>
      <c r="F10" s="122"/>
      <c r="G10" s="110">
        <f>IF($F10="","",C10*$F10)</f>
      </c>
      <c r="H10" s="110">
        <f>IF($F10="","",D10*$F10)</f>
      </c>
      <c r="I10" s="133">
        <f>IF(G10="","",IF(G10=0,0,G10/G$48))</f>
      </c>
      <c r="J10" s="133">
        <f>IF(H10="","",IF(H10=0,0,H10/H$48))</f>
      </c>
    </row>
    <row r="11" spans="1:10" ht="12.75">
      <c r="A11" s="87">
        <f aca="true" t="shared" si="0" ref="A11:A46">IF(H11="","",B11&amp;" = "&amp;TEXT(H11,"0.00E+00")&amp;" Bq/g;  ")</f>
      </c>
      <c r="B11" s="120" t="str">
        <f>'Dose co intskin- ref only '!A12</f>
        <v>H-3 (H2O)</v>
      </c>
      <c r="C11" s="109">
        <f>IF($C$4="","",1*$C$4*VALUE(VLOOKUP($B11,'Ext dose factor- ref only'!$A$11:$R$47,COLUMN('Ext dose factor- ref only'!Q$1),FALSE)))</f>
      </c>
      <c r="D11" s="109">
        <f>IF($C$4="","",1*$C$4*VALUE(VLOOKUP($B11,'Ext dose factor- ref only'!$A$11:$R$47,COLUMN('Ext dose factor- ref only'!R$1),FALSE)))</f>
      </c>
      <c r="E11" s="121"/>
      <c r="F11" s="122"/>
      <c r="G11" s="110">
        <f aca="true" t="shared" si="1" ref="G11:G46">IF($F11="","",C11*$F11)</f>
      </c>
      <c r="H11" s="110">
        <f aca="true" t="shared" si="2" ref="H11:H46">IF($F11="","",D11*$F11)</f>
      </c>
      <c r="I11" s="133">
        <f>IF(G11="","",IF(G11=0,0,G11/G$48))</f>
      </c>
      <c r="J11" s="133">
        <f>IF(H11="","",IF(H11=0,0,H11/H$48))</f>
      </c>
    </row>
    <row r="12" spans="1:10" ht="12.75">
      <c r="A12" s="87">
        <f t="shared" si="0"/>
      </c>
      <c r="B12" s="120" t="str">
        <f>'Dose co intskin- ref only '!A13</f>
        <v>C-14</v>
      </c>
      <c r="C12" s="109">
        <f>IF($C$4="","",1*$C$4*VALUE(VLOOKUP($B12,'Ext dose factor- ref only'!$A$11:$R$47,COLUMN('Ext dose factor- ref only'!Q$1),FALSE)))</f>
      </c>
      <c r="D12" s="109">
        <f>IF($C$4="","",1*$C$4*VALUE(VLOOKUP($B12,'Ext dose factor- ref only'!$A$11:$R$47,COLUMN('Ext dose factor- ref only'!R$1),FALSE)))</f>
      </c>
      <c r="E12" s="121"/>
      <c r="F12" s="122"/>
      <c r="G12" s="110">
        <f t="shared" si="1"/>
      </c>
      <c r="H12" s="110">
        <f t="shared" si="2"/>
      </c>
      <c r="I12" s="133">
        <f aca="true" t="shared" si="3" ref="I12:I46">IF(G12="","",IF(G12=0,0,G12/G$48))</f>
      </c>
      <c r="J12" s="133">
        <f aca="true" t="shared" si="4" ref="J12:J46">IF(H12="","",IF(H12=0,0,H12/H$48))</f>
      </c>
    </row>
    <row r="13" spans="1:10" ht="12.75">
      <c r="A13" s="87">
        <f t="shared" si="0"/>
      </c>
      <c r="B13" s="120" t="str">
        <f>'Dose co intskin- ref only '!A14</f>
        <v>Cl-36</v>
      </c>
      <c r="C13" s="109">
        <f>IF($C$4="","",1*$C$4*VALUE(VLOOKUP($B13,'Ext dose factor- ref only'!$A$11:$R$47,COLUMN('Ext dose factor- ref only'!Q$1),FALSE)))</f>
      </c>
      <c r="D13" s="109">
        <f>IF($C$4="","",1*$C$4*VALUE(VLOOKUP($B13,'Ext dose factor- ref only'!$A$11:$R$47,COLUMN('Ext dose factor- ref only'!R$1),FALSE)))</f>
      </c>
      <c r="E13" s="121"/>
      <c r="F13" s="122"/>
      <c r="G13" s="110">
        <f t="shared" si="1"/>
      </c>
      <c r="H13" s="110">
        <f t="shared" si="2"/>
      </c>
      <c r="I13" s="133">
        <f t="shared" si="3"/>
      </c>
      <c r="J13" s="133">
        <f t="shared" si="4"/>
      </c>
    </row>
    <row r="14" spans="1:10" ht="12.75">
      <c r="A14" s="87">
        <f t="shared" si="0"/>
      </c>
      <c r="B14" s="120" t="str">
        <f>'Dose co intskin- ref only '!A15</f>
        <v>K-40</v>
      </c>
      <c r="C14" s="109">
        <f>IF($C$4="","",1*$C$4*VALUE(VLOOKUP($B14,'Ext dose factor- ref only'!$A$11:$R$47,COLUMN('Ext dose factor- ref only'!Q$1),FALSE)))</f>
      </c>
      <c r="D14" s="109">
        <f>IF($C$4="","",1*$C$4*VALUE(VLOOKUP($B14,'Ext dose factor- ref only'!$A$11:$R$47,COLUMN('Ext dose factor- ref only'!R$1),FALSE)))</f>
      </c>
      <c r="E14" s="121"/>
      <c r="F14" s="122"/>
      <c r="G14" s="110">
        <f t="shared" si="1"/>
      </c>
      <c r="H14" s="110">
        <f t="shared" si="2"/>
      </c>
      <c r="I14" s="133">
        <f t="shared" si="3"/>
      </c>
      <c r="J14" s="133">
        <f t="shared" si="4"/>
      </c>
    </row>
    <row r="15" spans="1:10" ht="12.75">
      <c r="A15" s="87">
        <f t="shared" si="0"/>
      </c>
      <c r="B15" s="120" t="str">
        <f>'Dose co intskin- ref only '!A16</f>
        <v>Co-60</v>
      </c>
      <c r="C15" s="109">
        <f>IF($C$4="","",1*$C$4*VALUE(VLOOKUP($B15,'Ext dose factor- ref only'!$A$11:$R$47,COLUMN('Ext dose factor- ref only'!Q$1),FALSE)))</f>
      </c>
      <c r="D15" s="109">
        <f>IF($C$4="","",1*$C$4*VALUE(VLOOKUP($B15,'Ext dose factor- ref only'!$A$11:$R$47,COLUMN('Ext dose factor- ref only'!R$1),FALSE)))</f>
      </c>
      <c r="E15" s="121"/>
      <c r="F15" s="122"/>
      <c r="G15" s="110">
        <f t="shared" si="1"/>
      </c>
      <c r="H15" s="110">
        <f t="shared" si="2"/>
      </c>
      <c r="I15" s="133">
        <f t="shared" si="3"/>
      </c>
      <c r="J15" s="133">
        <f t="shared" si="4"/>
      </c>
    </row>
    <row r="16" spans="1:10" ht="12.75">
      <c r="A16" s="87">
        <f t="shared" si="0"/>
      </c>
      <c r="B16" s="120" t="str">
        <f>'Dose co intskin- ref only '!A17</f>
        <v>Sr+90</v>
      </c>
      <c r="C16" s="109">
        <f>IF($C$4="","",1*$C$4*VALUE(VLOOKUP($B16,'Ext dose factor- ref only'!$A$11:$R$47,COLUMN('Ext dose factor- ref only'!Q$1),FALSE)))</f>
      </c>
      <c r="D16" s="109">
        <f>IF($C$4="","",1*$C$4*VALUE(VLOOKUP($B16,'Ext dose factor- ref only'!$A$11:$R$47,COLUMN('Ext dose factor- ref only'!R$1),FALSE)))</f>
      </c>
      <c r="E16" s="121"/>
      <c r="F16" s="122"/>
      <c r="G16" s="110">
        <f t="shared" si="1"/>
      </c>
      <c r="H16" s="110">
        <f t="shared" si="2"/>
      </c>
      <c r="I16" s="133">
        <f t="shared" si="3"/>
      </c>
      <c r="J16" s="133">
        <f t="shared" si="4"/>
      </c>
    </row>
    <row r="17" spans="1:10" ht="12.75">
      <c r="A17" s="87">
        <f t="shared" si="0"/>
      </c>
      <c r="B17" s="120" t="str">
        <f>'Dose co intskin- ref only '!A18</f>
        <v>Tc-99</v>
      </c>
      <c r="C17" s="109">
        <f>IF($C$4="","",1*$C$4*VALUE(VLOOKUP($B17,'Ext dose factor- ref only'!$A$11:$R$47,COLUMN('Ext dose factor- ref only'!Q$1),FALSE)))</f>
      </c>
      <c r="D17" s="109">
        <f>IF($C$4="","",1*$C$4*VALUE(VLOOKUP($B17,'Ext dose factor- ref only'!$A$11:$R$47,COLUMN('Ext dose factor- ref only'!R$1),FALSE)))</f>
      </c>
      <c r="E17" s="121"/>
      <c r="F17" s="122"/>
      <c r="G17" s="110">
        <f t="shared" si="1"/>
      </c>
      <c r="H17" s="110">
        <f t="shared" si="2"/>
      </c>
      <c r="I17" s="133">
        <f t="shared" si="3"/>
      </c>
      <c r="J17" s="133">
        <f t="shared" si="4"/>
      </c>
    </row>
    <row r="18" spans="1:10" ht="12.75">
      <c r="A18" s="87">
        <f t="shared" si="0"/>
      </c>
      <c r="B18" s="120" t="str">
        <f>'Dose co intskin- ref only '!A19</f>
        <v>Ru+106</v>
      </c>
      <c r="C18" s="109">
        <f>IF($C$4="","",1*$C$4*VALUE(VLOOKUP($B18,'Ext dose factor- ref only'!$A$11:$R$47,COLUMN('Ext dose factor- ref only'!Q$1),FALSE)))</f>
      </c>
      <c r="D18" s="109">
        <f>IF($C$4="","",1*$C$4*VALUE(VLOOKUP($B18,'Ext dose factor- ref only'!$A$11:$R$47,COLUMN('Ext dose factor- ref only'!R$1),FALSE)))</f>
      </c>
      <c r="E18" s="121"/>
      <c r="F18" s="122"/>
      <c r="G18" s="110">
        <f t="shared" si="1"/>
      </c>
      <c r="H18" s="110">
        <f t="shared" si="2"/>
      </c>
      <c r="I18" s="133">
        <f t="shared" si="3"/>
      </c>
      <c r="J18" s="133">
        <f t="shared" si="4"/>
      </c>
    </row>
    <row r="19" spans="1:10" ht="12.75">
      <c r="A19" s="87">
        <f t="shared" si="0"/>
      </c>
      <c r="B19" s="120" t="str">
        <f>'Dose co intskin- ref only '!A20</f>
        <v>Sn+126</v>
      </c>
      <c r="C19" s="109">
        <f>IF($C$4="","",1*$C$4*VALUE(VLOOKUP($B19,'Ext dose factor- ref only'!$A$11:$R$47,COLUMN('Ext dose factor- ref only'!Q$1),FALSE)))</f>
      </c>
      <c r="D19" s="109">
        <f>IF($C$4="","",1*$C$4*VALUE(VLOOKUP($B19,'Ext dose factor- ref only'!$A$11:$R$47,COLUMN('Ext dose factor- ref only'!R$1),FALSE)))</f>
      </c>
      <c r="E19" s="121"/>
      <c r="F19" s="122"/>
      <c r="G19" s="110">
        <f t="shared" si="1"/>
      </c>
      <c r="H19" s="110">
        <f t="shared" si="2"/>
      </c>
      <c r="I19" s="133">
        <f t="shared" si="3"/>
      </c>
      <c r="J19" s="133">
        <f t="shared" si="4"/>
      </c>
    </row>
    <row r="20" spans="1:10" ht="12.75">
      <c r="A20" s="87">
        <f t="shared" si="0"/>
      </c>
      <c r="B20" s="120" t="str">
        <f>'Dose co intskin- ref only '!A21</f>
        <v>I-129</v>
      </c>
      <c r="C20" s="109">
        <f>IF($C$4="","",1*$C$4*VALUE(VLOOKUP($B20,'Ext dose factor- ref only'!$A$11:$R$47,COLUMN('Ext dose factor- ref only'!Q$1),FALSE)))</f>
      </c>
      <c r="D20" s="109">
        <f>IF($C$4="","",1*$C$4*VALUE(VLOOKUP($B20,'Ext dose factor- ref only'!$A$11:$R$47,COLUMN('Ext dose factor- ref only'!R$1),FALSE)))</f>
      </c>
      <c r="E20" s="121"/>
      <c r="F20" s="122"/>
      <c r="G20" s="110">
        <f t="shared" si="1"/>
      </c>
      <c r="H20" s="110">
        <f t="shared" si="2"/>
      </c>
      <c r="I20" s="133">
        <f t="shared" si="3"/>
      </c>
      <c r="J20" s="133">
        <f t="shared" si="4"/>
      </c>
    </row>
    <row r="21" spans="1:10" ht="12.75">
      <c r="A21" s="87">
        <f t="shared" si="0"/>
      </c>
      <c r="B21" s="120" t="str">
        <f>'Dose co intskin- ref only '!A22</f>
        <v>Cs-134</v>
      </c>
      <c r="C21" s="109">
        <f>IF($C$4="","",1*$C$4*VALUE(VLOOKUP($B21,'Ext dose factor- ref only'!$A$11:$R$47,COLUMN('Ext dose factor- ref only'!Q$1),FALSE)))</f>
      </c>
      <c r="D21" s="109">
        <f>IF($C$4="","",1*$C$4*VALUE(VLOOKUP($B21,'Ext dose factor- ref only'!$A$11:$R$47,COLUMN('Ext dose factor- ref only'!R$1),FALSE)))</f>
      </c>
      <c r="E21" s="121"/>
      <c r="F21" s="122"/>
      <c r="G21" s="110">
        <f t="shared" si="1"/>
      </c>
      <c r="H21" s="110">
        <f t="shared" si="2"/>
      </c>
      <c r="I21" s="133">
        <f t="shared" si="3"/>
      </c>
      <c r="J21" s="133">
        <f t="shared" si="4"/>
      </c>
    </row>
    <row r="22" spans="1:10" ht="12.75">
      <c r="A22" s="87">
        <f t="shared" si="0"/>
      </c>
      <c r="B22" s="120" t="str">
        <f>'Dose co intskin- ref only '!A23</f>
        <v>Cs+137</v>
      </c>
      <c r="C22" s="109">
        <f>IF($C$4="","",1*$C$4*VALUE(VLOOKUP($B22,'Ext dose factor- ref only'!$A$11:$R$47,COLUMN('Ext dose factor- ref only'!Q$1),FALSE)))</f>
      </c>
      <c r="D22" s="109">
        <f>IF($C$4="","",1*$C$4*VALUE(VLOOKUP($B22,'Ext dose factor- ref only'!$A$11:$R$47,COLUMN('Ext dose factor- ref only'!R$1),FALSE)))</f>
      </c>
      <c r="E22" s="121"/>
      <c r="F22" s="122"/>
      <c r="G22" s="110">
        <f t="shared" si="1"/>
      </c>
      <c r="H22" s="110">
        <f t="shared" si="2"/>
      </c>
      <c r="I22" s="133">
        <f t="shared" si="3"/>
      </c>
      <c r="J22" s="133">
        <f t="shared" si="4"/>
      </c>
    </row>
    <row r="23" spans="1:10" ht="12.75">
      <c r="A23" s="87">
        <f t="shared" si="0"/>
      </c>
      <c r="B23" s="120" t="str">
        <f>'Dose co intskin- ref only '!A24</f>
        <v>Pb+210</v>
      </c>
      <c r="C23" s="109">
        <f>IF($C$4="","",1*$C$4*VALUE(VLOOKUP($B23,'Ext dose factor- ref only'!$A$11:$R$47,COLUMN('Ext dose factor- ref only'!Q$1),FALSE)))</f>
      </c>
      <c r="D23" s="109">
        <f>IF($C$4="","",1*$C$4*VALUE(VLOOKUP($B23,'Ext dose factor- ref only'!$A$11:$R$47,COLUMN('Ext dose factor- ref only'!R$1),FALSE)))</f>
      </c>
      <c r="E23" s="121"/>
      <c r="F23" s="122"/>
      <c r="G23" s="110">
        <f t="shared" si="1"/>
      </c>
      <c r="H23" s="110">
        <f t="shared" si="2"/>
      </c>
      <c r="I23" s="133">
        <f t="shared" si="3"/>
      </c>
      <c r="J23" s="133">
        <f t="shared" si="4"/>
      </c>
    </row>
    <row r="24" spans="1:10" ht="12.75">
      <c r="A24" s="87">
        <f t="shared" si="0"/>
      </c>
      <c r="B24" s="120" t="str">
        <f>'Dose co intskin- ref only '!A25</f>
        <v>Po-210</v>
      </c>
      <c r="C24" s="109">
        <f>IF($C$4="","",1*$C$4*VALUE(VLOOKUP($B24,'Ext dose factor- ref only'!$A$11:$R$47,COLUMN('Ext dose factor- ref only'!Q$1),FALSE)))</f>
      </c>
      <c r="D24" s="109">
        <f>IF($C$4="","",1*$C$4*VALUE(VLOOKUP($B24,'Ext dose factor- ref only'!$A$11:$R$47,COLUMN('Ext dose factor- ref only'!R$1),FALSE)))</f>
      </c>
      <c r="E24" s="121"/>
      <c r="F24" s="122"/>
      <c r="G24" s="110">
        <f t="shared" si="1"/>
      </c>
      <c r="H24" s="110">
        <f t="shared" si="2"/>
      </c>
      <c r="I24" s="133">
        <f t="shared" si="3"/>
      </c>
      <c r="J24" s="133">
        <f t="shared" si="4"/>
      </c>
    </row>
    <row r="25" spans="1:10" ht="12.75">
      <c r="A25" s="87">
        <f t="shared" si="0"/>
      </c>
      <c r="B25" s="120" t="str">
        <f>'Dose co intskin- ref only '!A26</f>
        <v>Ra+226</v>
      </c>
      <c r="C25" s="109">
        <f>IF($C$4="","",1*$C$4*VALUE(VLOOKUP($B25,'Ext dose factor- ref only'!$A$11:$R$47,COLUMN('Ext dose factor- ref only'!Q$1),FALSE)))</f>
      </c>
      <c r="D25" s="109">
        <f>IF($C$4="","",1*$C$4*VALUE(VLOOKUP($B25,'Ext dose factor- ref only'!$A$11:$R$47,COLUMN('Ext dose factor- ref only'!R$1),FALSE)))</f>
      </c>
      <c r="E25" s="121"/>
      <c r="F25" s="122"/>
      <c r="G25" s="110">
        <f t="shared" si="1"/>
      </c>
      <c r="H25" s="110">
        <f t="shared" si="2"/>
      </c>
      <c r="I25" s="133">
        <f t="shared" si="3"/>
      </c>
      <c r="J25" s="133">
        <f t="shared" si="4"/>
      </c>
    </row>
    <row r="26" spans="1:10" ht="12.75">
      <c r="A26" s="87">
        <f t="shared" si="0"/>
      </c>
      <c r="B26" s="120" t="str">
        <f>'Dose co intskin- ref only '!A27</f>
        <v>Ra+228</v>
      </c>
      <c r="C26" s="109">
        <f>IF($C$4="","",1*$C$4*VALUE(VLOOKUP($B26,'Ext dose factor- ref only'!$A$11:$R$47,COLUMN('Ext dose factor- ref only'!Q$1),FALSE)))</f>
      </c>
      <c r="D26" s="109">
        <f>IF($C$4="","",1*$C$4*VALUE(VLOOKUP($B26,'Ext dose factor- ref only'!$A$11:$R$47,COLUMN('Ext dose factor- ref only'!R$1),FALSE)))</f>
      </c>
      <c r="E26" s="121"/>
      <c r="F26" s="122"/>
      <c r="G26" s="110">
        <f t="shared" si="1"/>
      </c>
      <c r="H26" s="110">
        <f t="shared" si="2"/>
      </c>
      <c r="I26" s="133">
        <f t="shared" si="3"/>
      </c>
      <c r="J26" s="133">
        <f t="shared" si="4"/>
      </c>
    </row>
    <row r="27" spans="1:10" ht="12.75">
      <c r="A27" s="87">
        <f t="shared" si="0"/>
      </c>
      <c r="B27" s="120" t="str">
        <f>'Dose co intskin- ref only '!A28</f>
        <v>Th+228</v>
      </c>
      <c r="C27" s="109">
        <f>IF($C$4="","",1*$C$4*VALUE(VLOOKUP($B27,'Ext dose factor- ref only'!$A$11:$R$47,COLUMN('Ext dose factor- ref only'!Q$1),FALSE)))</f>
      </c>
      <c r="D27" s="109">
        <f>IF($C$4="","",1*$C$4*VALUE(VLOOKUP($B27,'Ext dose factor- ref only'!$A$11:$R$47,COLUMN('Ext dose factor- ref only'!R$1),FALSE)))</f>
      </c>
      <c r="E27" s="121"/>
      <c r="F27" s="122"/>
      <c r="G27" s="110">
        <f t="shared" si="1"/>
      </c>
      <c r="H27" s="110">
        <f t="shared" si="2"/>
      </c>
      <c r="I27" s="133">
        <f t="shared" si="3"/>
      </c>
      <c r="J27" s="133">
        <f t="shared" si="4"/>
      </c>
    </row>
    <row r="28" spans="1:10" ht="12.75">
      <c r="A28" s="87">
        <f t="shared" si="0"/>
      </c>
      <c r="B28" s="120" t="str">
        <f>'Dose co intskin- ref only '!A29</f>
        <v>Th+229</v>
      </c>
      <c r="C28" s="109">
        <f>IF($C$4="","",1*$C$4*VALUE(VLOOKUP($B28,'Ext dose factor- ref only'!$A$11:$R$47,COLUMN('Ext dose factor- ref only'!Q$1),FALSE)))</f>
      </c>
      <c r="D28" s="109">
        <f>IF($C$4="","",1*$C$4*VALUE(VLOOKUP($B28,'Ext dose factor- ref only'!$A$11:$R$47,COLUMN('Ext dose factor- ref only'!R$1),FALSE)))</f>
      </c>
      <c r="E28" s="121"/>
      <c r="F28" s="122"/>
      <c r="G28" s="110">
        <f t="shared" si="1"/>
      </c>
      <c r="H28" s="110">
        <f t="shared" si="2"/>
      </c>
      <c r="I28" s="133">
        <f t="shared" si="3"/>
      </c>
      <c r="J28" s="133">
        <f t="shared" si="4"/>
      </c>
    </row>
    <row r="29" spans="1:10" ht="12.75">
      <c r="A29" s="87">
        <f t="shared" si="0"/>
      </c>
      <c r="B29" s="120" t="str">
        <f>'Dose co intskin- ref only '!A30</f>
        <v>Th-230</v>
      </c>
      <c r="C29" s="109">
        <f>IF($C$4="","",1*$C$4*VALUE(VLOOKUP($B29,'Ext dose factor- ref only'!$A$11:$R$47,COLUMN('Ext dose factor- ref only'!Q$1),FALSE)))</f>
      </c>
      <c r="D29" s="109">
        <f>IF($C$4="","",1*$C$4*VALUE(VLOOKUP($B29,'Ext dose factor- ref only'!$A$11:$R$47,COLUMN('Ext dose factor- ref only'!R$1),FALSE)))</f>
      </c>
      <c r="E29" s="121"/>
      <c r="F29" s="122"/>
      <c r="G29" s="110">
        <f t="shared" si="1"/>
      </c>
      <c r="H29" s="110">
        <f t="shared" si="2"/>
      </c>
      <c r="I29" s="133">
        <f t="shared" si="3"/>
      </c>
      <c r="J29" s="133">
        <f t="shared" si="4"/>
      </c>
    </row>
    <row r="30" spans="1:10" ht="12.75">
      <c r="A30" s="87">
        <f t="shared" si="0"/>
      </c>
      <c r="B30" s="120" t="str">
        <f>'Dose co intskin- ref only '!A31</f>
        <v>Th-232</v>
      </c>
      <c r="C30" s="109">
        <f>IF($C$4="","",1*$C$4*VALUE(VLOOKUP($B30,'Ext dose factor- ref only'!$A$11:$R$47,COLUMN('Ext dose factor- ref only'!Q$1),FALSE)))</f>
      </c>
      <c r="D30" s="109">
        <f>IF($C$4="","",1*$C$4*VALUE(VLOOKUP($B30,'Ext dose factor- ref only'!$A$11:$R$47,COLUMN('Ext dose factor- ref only'!R$1),FALSE)))</f>
      </c>
      <c r="E30" s="121"/>
      <c r="F30" s="122"/>
      <c r="G30" s="110">
        <f t="shared" si="1"/>
      </c>
      <c r="H30" s="110">
        <f t="shared" si="2"/>
      </c>
      <c r="I30" s="133">
        <f t="shared" si="3"/>
      </c>
      <c r="J30" s="133">
        <f t="shared" si="4"/>
      </c>
    </row>
    <row r="31" spans="1:10" ht="12.75">
      <c r="A31" s="87">
        <f t="shared" si="0"/>
      </c>
      <c r="B31" s="120" t="str">
        <f>'Dose co intskin- ref only '!A32</f>
        <v>Pa-231</v>
      </c>
      <c r="C31" s="109">
        <f>IF($C$4="","",1*$C$4*VALUE(VLOOKUP($B31,'Ext dose factor- ref only'!$A$11:$R$47,COLUMN('Ext dose factor- ref only'!Q$1),FALSE)))</f>
      </c>
      <c r="D31" s="109">
        <f>IF($C$4="","",1*$C$4*VALUE(VLOOKUP($B31,'Ext dose factor- ref only'!$A$11:$R$47,COLUMN('Ext dose factor- ref only'!R$1),FALSE)))</f>
      </c>
      <c r="E31" s="121"/>
      <c r="F31" s="122"/>
      <c r="G31" s="110">
        <f t="shared" si="1"/>
      </c>
      <c r="H31" s="110">
        <f t="shared" si="2"/>
      </c>
      <c r="I31" s="133">
        <f t="shared" si="3"/>
      </c>
      <c r="J31" s="133">
        <f t="shared" si="4"/>
      </c>
    </row>
    <row r="32" spans="1:10" ht="12.75">
      <c r="A32" s="87">
        <f t="shared" si="0"/>
      </c>
      <c r="B32" s="120" t="str">
        <f>'Dose co intskin- ref only '!A33</f>
        <v>U-233</v>
      </c>
      <c r="C32" s="109">
        <f>IF($C$4="","",1*$C$4*VALUE(VLOOKUP($B32,'Ext dose factor- ref only'!$A$11:$R$47,COLUMN('Ext dose factor- ref only'!Q$1),FALSE)))</f>
      </c>
      <c r="D32" s="109">
        <f>IF($C$4="","",1*$C$4*VALUE(VLOOKUP($B32,'Ext dose factor- ref only'!$A$11:$R$47,COLUMN('Ext dose factor- ref only'!R$1),FALSE)))</f>
      </c>
      <c r="E32" s="121"/>
      <c r="F32" s="122"/>
      <c r="G32" s="110">
        <f t="shared" si="1"/>
      </c>
      <c r="H32" s="110">
        <f t="shared" si="2"/>
      </c>
      <c r="I32" s="133">
        <f t="shared" si="3"/>
      </c>
      <c r="J32" s="133">
        <f t="shared" si="4"/>
      </c>
    </row>
    <row r="33" spans="1:10" ht="12.75">
      <c r="A33" s="87">
        <f t="shared" si="0"/>
      </c>
      <c r="B33" s="120" t="str">
        <f>'Dose co intskin- ref only '!A34</f>
        <v>U-234</v>
      </c>
      <c r="C33" s="109">
        <f>IF($C$4="","",1*$C$4*VALUE(VLOOKUP($B33,'Ext dose factor- ref only'!$A$11:$R$47,COLUMN('Ext dose factor- ref only'!Q$1),FALSE)))</f>
      </c>
      <c r="D33" s="109">
        <f>IF($C$4="","",1*$C$4*VALUE(VLOOKUP($B33,'Ext dose factor- ref only'!$A$11:$R$47,COLUMN('Ext dose factor- ref only'!R$1),FALSE)))</f>
      </c>
      <c r="E33" s="121"/>
      <c r="F33" s="122"/>
      <c r="G33" s="110">
        <f t="shared" si="1"/>
      </c>
      <c r="H33" s="110">
        <f t="shared" si="2"/>
      </c>
      <c r="I33" s="133">
        <f t="shared" si="3"/>
      </c>
      <c r="J33" s="133">
        <f t="shared" si="4"/>
      </c>
    </row>
    <row r="34" spans="1:10" ht="12.75">
      <c r="A34" s="87">
        <f t="shared" si="0"/>
      </c>
      <c r="B34" s="120" t="str">
        <f>'Dose co intskin- ref only '!A35</f>
        <v>U+235</v>
      </c>
      <c r="C34" s="109">
        <f>IF($C$4="","",1*$C$4*VALUE(VLOOKUP($B34,'Ext dose factor- ref only'!$A$11:$R$47,COLUMN('Ext dose factor- ref only'!Q$1),FALSE)))</f>
      </c>
      <c r="D34" s="109">
        <f>IF($C$4="","",1*$C$4*VALUE(VLOOKUP($B34,'Ext dose factor- ref only'!$A$11:$R$47,COLUMN('Ext dose factor- ref only'!R$1),FALSE)))</f>
      </c>
      <c r="E34" s="121"/>
      <c r="F34" s="122"/>
      <c r="G34" s="110">
        <f t="shared" si="1"/>
      </c>
      <c r="H34" s="110">
        <f t="shared" si="2"/>
      </c>
      <c r="I34" s="133">
        <f t="shared" si="3"/>
      </c>
      <c r="J34" s="133">
        <f t="shared" si="4"/>
      </c>
    </row>
    <row r="35" spans="1:10" ht="12.75">
      <c r="A35" s="87">
        <f t="shared" si="0"/>
      </c>
      <c r="B35" s="120" t="str">
        <f>'Dose co intskin- ref only '!A36</f>
        <v>U-236</v>
      </c>
      <c r="C35" s="109">
        <f>IF($C$4="","",1*$C$4*VALUE(VLOOKUP($B35,'Ext dose factor- ref only'!$A$11:$R$47,COLUMN('Ext dose factor- ref only'!Q$1),FALSE)))</f>
      </c>
      <c r="D35" s="109">
        <f>IF($C$4="","",1*$C$4*VALUE(VLOOKUP($B35,'Ext dose factor- ref only'!$A$11:$R$47,COLUMN('Ext dose factor- ref only'!R$1),FALSE)))</f>
      </c>
      <c r="E35" s="121"/>
      <c r="F35" s="122"/>
      <c r="G35" s="110">
        <f t="shared" si="1"/>
      </c>
      <c r="H35" s="110">
        <f t="shared" si="2"/>
      </c>
      <c r="I35" s="133">
        <f t="shared" si="3"/>
      </c>
      <c r="J35" s="133">
        <f t="shared" si="4"/>
      </c>
    </row>
    <row r="36" spans="1:10" ht="12.75">
      <c r="A36" s="87">
        <f t="shared" si="0"/>
      </c>
      <c r="B36" s="120" t="str">
        <f>'Dose co intskin- ref only '!A37</f>
        <v>U+238</v>
      </c>
      <c r="C36" s="109">
        <f>IF($C$4="","",1*$C$4*VALUE(VLOOKUP($B36,'Ext dose factor- ref only'!$A$11:$R$47,COLUMN('Ext dose factor- ref only'!Q$1),FALSE)))</f>
      </c>
      <c r="D36" s="109">
        <f>IF($C$4="","",1*$C$4*VALUE(VLOOKUP($B36,'Ext dose factor- ref only'!$A$11:$R$47,COLUMN('Ext dose factor- ref only'!R$1),FALSE)))</f>
      </c>
      <c r="E36" s="121"/>
      <c r="F36" s="122"/>
      <c r="G36" s="110">
        <f t="shared" si="1"/>
      </c>
      <c r="H36" s="110">
        <f t="shared" si="2"/>
      </c>
      <c r="I36" s="133">
        <f t="shared" si="3"/>
      </c>
      <c r="J36" s="133">
        <f t="shared" si="4"/>
      </c>
    </row>
    <row r="37" spans="1:10" ht="12.75">
      <c r="A37" s="87">
        <f t="shared" si="0"/>
      </c>
      <c r="B37" s="120" t="str">
        <f>'Dose co intskin- ref only '!A38</f>
        <v>Np+237</v>
      </c>
      <c r="C37" s="109">
        <f>IF($C$4="","",1*$C$4*VALUE(VLOOKUP($B37,'Ext dose factor- ref only'!$A$11:$R$47,COLUMN('Ext dose factor- ref only'!Q$1),FALSE)))</f>
      </c>
      <c r="D37" s="109">
        <f>IF($C$4="","",1*$C$4*VALUE(VLOOKUP($B37,'Ext dose factor- ref only'!$A$11:$R$47,COLUMN('Ext dose factor- ref only'!R$1),FALSE)))</f>
      </c>
      <c r="E37" s="121"/>
      <c r="F37" s="122"/>
      <c r="G37" s="110">
        <f t="shared" si="1"/>
      </c>
      <c r="H37" s="110">
        <f t="shared" si="2"/>
      </c>
      <c r="I37" s="133">
        <f t="shared" si="3"/>
      </c>
      <c r="J37" s="133">
        <f t="shared" si="4"/>
      </c>
    </row>
    <row r="38" spans="1:10" ht="12.75">
      <c r="A38" s="87">
        <f t="shared" si="0"/>
      </c>
      <c r="B38" s="120" t="str">
        <f>'Dose co intskin- ref only '!A39</f>
        <v>Pu-238</v>
      </c>
      <c r="C38" s="109">
        <f>IF($C$4="","",1*$C$4*VALUE(VLOOKUP($B38,'Ext dose factor- ref only'!$A$11:$R$47,COLUMN('Ext dose factor- ref only'!Q$1),FALSE)))</f>
      </c>
      <c r="D38" s="109">
        <f>IF($C$4="","",1*$C$4*VALUE(VLOOKUP($B38,'Ext dose factor- ref only'!$A$11:$R$47,COLUMN('Ext dose factor- ref only'!R$1),FALSE)))</f>
      </c>
      <c r="E38" s="121"/>
      <c r="F38" s="122"/>
      <c r="G38" s="110">
        <f t="shared" si="1"/>
      </c>
      <c r="H38" s="110">
        <f t="shared" si="2"/>
      </c>
      <c r="I38" s="133">
        <f t="shared" si="3"/>
      </c>
      <c r="J38" s="133">
        <f t="shared" si="4"/>
      </c>
    </row>
    <row r="39" spans="1:10" ht="12.75">
      <c r="A39" s="87">
        <f t="shared" si="0"/>
      </c>
      <c r="B39" s="120" t="str">
        <f>'Dose co intskin- ref only '!A40</f>
        <v>Pu-239</v>
      </c>
      <c r="C39" s="109">
        <f>IF($C$4="","",1*$C$4*VALUE(VLOOKUP($B39,'Ext dose factor- ref only'!$A$11:$R$47,COLUMN('Ext dose factor- ref only'!Q$1),FALSE)))</f>
      </c>
      <c r="D39" s="109">
        <f>IF($C$4="","",1*$C$4*VALUE(VLOOKUP($B39,'Ext dose factor- ref only'!$A$11:$R$47,COLUMN('Ext dose factor- ref only'!R$1),FALSE)))</f>
      </c>
      <c r="E39" s="121"/>
      <c r="F39" s="122"/>
      <c r="G39" s="110">
        <f t="shared" si="1"/>
      </c>
      <c r="H39" s="110">
        <f t="shared" si="2"/>
      </c>
      <c r="I39" s="133">
        <f t="shared" si="3"/>
      </c>
      <c r="J39" s="133">
        <f t="shared" si="4"/>
      </c>
    </row>
    <row r="40" spans="1:10" ht="12.75">
      <c r="A40" s="87">
        <f t="shared" si="0"/>
      </c>
      <c r="B40" s="120" t="str">
        <f>'Dose co intskin- ref only '!A41</f>
        <v>Pu-240</v>
      </c>
      <c r="C40" s="109">
        <f>IF($C$4="","",1*$C$4*VALUE(VLOOKUP($B40,'Ext dose factor- ref only'!$A$11:$R$47,COLUMN('Ext dose factor- ref only'!Q$1),FALSE)))</f>
      </c>
      <c r="D40" s="109">
        <f>IF($C$4="","",1*$C$4*VALUE(VLOOKUP($B40,'Ext dose factor- ref only'!$A$11:$R$47,COLUMN('Ext dose factor- ref only'!R$1),FALSE)))</f>
      </c>
      <c r="E40" s="121"/>
      <c r="F40" s="122"/>
      <c r="G40" s="110">
        <f t="shared" si="1"/>
      </c>
      <c r="H40" s="110">
        <f t="shared" si="2"/>
      </c>
      <c r="I40" s="133">
        <f t="shared" si="3"/>
      </c>
      <c r="J40" s="133">
        <f t="shared" si="4"/>
      </c>
    </row>
    <row r="41" spans="1:10" ht="12.75">
      <c r="A41" s="87">
        <f t="shared" si="0"/>
      </c>
      <c r="B41" s="120" t="str">
        <f>'Dose co intskin- ref only '!A42</f>
        <v>Pu-241</v>
      </c>
      <c r="C41" s="109">
        <f>IF($C$4="","",1*$C$4*VALUE(VLOOKUP($B41,'Ext dose factor- ref only'!$A$11:$R$47,COLUMN('Ext dose factor- ref only'!Q$1),FALSE)))</f>
      </c>
      <c r="D41" s="109">
        <f>IF($C$4="","",1*$C$4*VALUE(VLOOKUP($B41,'Ext dose factor- ref only'!$A$11:$R$47,COLUMN('Ext dose factor- ref only'!R$1),FALSE)))</f>
      </c>
      <c r="E41" s="121"/>
      <c r="F41" s="122"/>
      <c r="G41" s="110">
        <f t="shared" si="1"/>
      </c>
      <c r="H41" s="110">
        <f t="shared" si="2"/>
      </c>
      <c r="I41" s="133">
        <f t="shared" si="3"/>
      </c>
      <c r="J41" s="133">
        <f t="shared" si="4"/>
      </c>
    </row>
    <row r="42" spans="1:10" ht="12.75">
      <c r="A42" s="87">
        <f t="shared" si="0"/>
      </c>
      <c r="B42" s="120" t="str">
        <f>'Dose co intskin- ref only '!A43</f>
        <v>Pu-242</v>
      </c>
      <c r="C42" s="109">
        <f>IF($C$4="","",1*$C$4*VALUE(VLOOKUP($B42,'Ext dose factor- ref only'!$A$11:$R$47,COLUMN('Ext dose factor- ref only'!Q$1),FALSE)))</f>
      </c>
      <c r="D42" s="109">
        <f>IF($C$4="","",1*$C$4*VALUE(VLOOKUP($B42,'Ext dose factor- ref only'!$A$11:$R$47,COLUMN('Ext dose factor- ref only'!R$1),FALSE)))</f>
      </c>
      <c r="E42" s="121"/>
      <c r="F42" s="122"/>
      <c r="G42" s="110">
        <f t="shared" si="1"/>
      </c>
      <c r="H42" s="110">
        <f t="shared" si="2"/>
      </c>
      <c r="I42" s="133">
        <f t="shared" si="3"/>
      </c>
      <c r="J42" s="133">
        <f t="shared" si="4"/>
      </c>
    </row>
    <row r="43" spans="1:10" ht="12.75">
      <c r="A43" s="87">
        <f t="shared" si="0"/>
      </c>
      <c r="B43" s="120" t="str">
        <f>'Dose co intskin- ref only '!A44</f>
        <v>Am-241</v>
      </c>
      <c r="C43" s="109">
        <f>IF($C$4="","",1*$C$4*VALUE(VLOOKUP($B43,'Ext dose factor- ref only'!$A$11:$R$47,COLUMN('Ext dose factor- ref only'!Q$1),FALSE)))</f>
      </c>
      <c r="D43" s="109">
        <f>IF($C$4="","",1*$C$4*VALUE(VLOOKUP($B43,'Ext dose factor- ref only'!$A$11:$R$47,COLUMN('Ext dose factor- ref only'!R$1),FALSE)))</f>
      </c>
      <c r="E43" s="121"/>
      <c r="F43" s="122"/>
      <c r="G43" s="110">
        <f t="shared" si="1"/>
      </c>
      <c r="H43" s="110">
        <f t="shared" si="2"/>
      </c>
      <c r="I43" s="133">
        <f t="shared" si="3"/>
      </c>
      <c r="J43" s="133">
        <f t="shared" si="4"/>
      </c>
    </row>
    <row r="44" spans="1:10" ht="12.75">
      <c r="A44" s="87">
        <f t="shared" si="0"/>
      </c>
      <c r="B44" s="120" t="str">
        <f>'Dose co intskin- ref only '!A45</f>
        <v>Cm-242</v>
      </c>
      <c r="C44" s="109">
        <f>IF($C$4="","",1*$C$4*VALUE(VLOOKUP($B44,'Ext dose factor- ref only'!$A$11:$R$47,COLUMN('Ext dose factor- ref only'!Q$1),FALSE)))</f>
      </c>
      <c r="D44" s="109">
        <f>IF($C$4="","",1*$C$4*VALUE(VLOOKUP($B44,'Ext dose factor- ref only'!$A$11:$R$47,COLUMN('Ext dose factor- ref only'!R$1),FALSE)))</f>
      </c>
      <c r="E44" s="121"/>
      <c r="F44" s="122"/>
      <c r="G44" s="110">
        <f t="shared" si="1"/>
      </c>
      <c r="H44" s="110">
        <f t="shared" si="2"/>
      </c>
      <c r="I44" s="133">
        <f t="shared" si="3"/>
      </c>
      <c r="J44" s="133">
        <f t="shared" si="4"/>
      </c>
    </row>
    <row r="45" spans="1:10" ht="12.75">
      <c r="A45" s="87">
        <f t="shared" si="0"/>
      </c>
      <c r="B45" s="120" t="str">
        <f>'Dose co intskin- ref only '!A46</f>
        <v>Cm-243</v>
      </c>
      <c r="C45" s="109">
        <f>IF($C$4="","",1*$C$4*VALUE(VLOOKUP($B45,'Ext dose factor- ref only'!$A$11:$R$47,COLUMN('Ext dose factor- ref only'!Q$1),FALSE)))</f>
      </c>
      <c r="D45" s="109">
        <f>IF($C$4="","",1*$C$4*VALUE(VLOOKUP($B45,'Ext dose factor- ref only'!$A$11:$R$47,COLUMN('Ext dose factor- ref only'!R$1),FALSE)))</f>
      </c>
      <c r="E45" s="121"/>
      <c r="F45" s="122"/>
      <c r="G45" s="110">
        <f t="shared" si="1"/>
      </c>
      <c r="H45" s="110">
        <f t="shared" si="2"/>
      </c>
      <c r="I45" s="133">
        <f t="shared" si="3"/>
      </c>
      <c r="J45" s="133">
        <f t="shared" si="4"/>
      </c>
    </row>
    <row r="46" spans="1:10" ht="12.75">
      <c r="A46" s="87">
        <f t="shared" si="0"/>
      </c>
      <c r="B46" s="120" t="str">
        <f>'Dose co intskin- ref only '!A47</f>
        <v>Cm-244</v>
      </c>
      <c r="C46" s="109">
        <f>IF($C$4="","",1*$C$4*VALUE(VLOOKUP($B46,'Ext dose factor- ref only'!$A$11:$R$47,COLUMN('Ext dose factor- ref only'!Q$1),FALSE)))</f>
      </c>
      <c r="D46" s="109">
        <f>IF($C$4="","",1*$C$4*VALUE(VLOOKUP($B46,'Ext dose factor- ref only'!$A$11:$R$47,COLUMN('Ext dose factor- ref only'!R$1),FALSE)))</f>
      </c>
      <c r="E46" s="121"/>
      <c r="F46" s="122"/>
      <c r="G46" s="110">
        <f t="shared" si="1"/>
      </c>
      <c r="H46" s="110">
        <f t="shared" si="2"/>
      </c>
      <c r="I46" s="133">
        <f t="shared" si="3"/>
      </c>
      <c r="J46" s="133">
        <f t="shared" si="4"/>
      </c>
    </row>
    <row r="47" spans="1:11" s="31" customFormat="1" ht="12.75">
      <c r="A47" s="87"/>
      <c r="B47" s="103"/>
      <c r="C47" s="104"/>
      <c r="D47" s="104"/>
      <c r="G47" s="105"/>
      <c r="H47" s="105"/>
      <c r="K47" s="6"/>
    </row>
    <row r="48" spans="2:8" ht="12.75">
      <c r="B48" s="67" t="s">
        <v>120</v>
      </c>
      <c r="G48" s="44">
        <f>IF(SUM(G10:G46)=0,"",SUM(G10:G46))</f>
      </c>
      <c r="H48" s="44">
        <f>IF(SUM(H10:H46)=0,"",SUM(H10:H46))</f>
      </c>
    </row>
  </sheetData>
  <sheetProtection password="D841" sheet="1" objects="1" scenarios="1"/>
  <mergeCells count="6">
    <mergeCell ref="J6:J7"/>
    <mergeCell ref="E2:J4"/>
    <mergeCell ref="F6:F8"/>
    <mergeCell ref="B1:D1"/>
    <mergeCell ref="F1:H1"/>
    <mergeCell ref="I6:I7"/>
  </mergeCells>
  <conditionalFormatting sqref="G10:J46">
    <cfRule type="cellIs" priority="1" dxfId="1" operator="equal" stopIfTrue="1">
      <formula>""</formula>
    </cfRule>
    <cfRule type="cellIs" priority="2" dxfId="2" operator="equal" stopIfTrue="1">
      <formula>MAX(G$10:G$46)</formula>
    </cfRule>
  </conditionalFormatting>
  <dataValidations count="1">
    <dataValidation type="custom" allowBlank="1" showInputMessage="1" showErrorMessage="1" error="The input has exceeded the total number of hours in one year." sqref="C4">
      <formula1>C4&lt;8770</formula1>
    </dataValidation>
  </dataValidations>
  <printOptions horizontalCentered="1"/>
  <pageMargins left="0.03937007874015748" right="0.03937007874015748" top="0.5" bottom="0.41" header="0.3" footer="0.18"/>
  <pageSetup fitToHeight="1" fitToWidth="1" horizontalDpi="600" verticalDpi="600" orientation="landscape" paperSize="9" scale="83"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50"/>
  <sheetViews>
    <sheetView showGridLines="0" workbookViewId="0" topLeftCell="A1">
      <selection activeCell="A1" sqref="A1"/>
    </sheetView>
  </sheetViews>
  <sheetFormatPr defaultColWidth="9.140625" defaultRowHeight="12.75"/>
  <cols>
    <col min="1" max="1" width="18.421875" style="10" customWidth="1"/>
    <col min="2" max="3" width="11.28125" style="10" bestFit="1" customWidth="1"/>
    <col min="4" max="4" width="9.7109375" style="10" bestFit="1" customWidth="1"/>
    <col min="5" max="5" width="10.57421875" style="10" bestFit="1" customWidth="1"/>
    <col min="6" max="6" width="11.28125" style="10" bestFit="1" customWidth="1"/>
    <col min="7" max="7" width="7.8515625" style="10" bestFit="1" customWidth="1"/>
    <col min="8" max="10" width="11.28125" style="10" bestFit="1" customWidth="1"/>
    <col min="11" max="11" width="11.28125" style="10" customWidth="1"/>
    <col min="12" max="12" width="2.7109375" style="10" customWidth="1"/>
    <col min="13" max="13" width="9.421875" style="10" customWidth="1"/>
    <col min="14" max="14" width="9.7109375" style="159" bestFit="1" customWidth="1"/>
    <col min="15" max="16384" width="9.00390625" style="10" customWidth="1"/>
  </cols>
  <sheetData>
    <row r="1" spans="1:14" s="185" customFormat="1" ht="18.75" customHeight="1" thickBot="1">
      <c r="A1" s="188" t="s">
        <v>207</v>
      </c>
      <c r="B1" s="186"/>
      <c r="C1" s="186"/>
      <c r="D1" s="186"/>
      <c r="E1" s="186"/>
      <c r="F1" s="186"/>
      <c r="G1" s="186"/>
      <c r="H1" s="186"/>
      <c r="I1" s="186"/>
      <c r="J1" s="189" t="s">
        <v>212</v>
      </c>
      <c r="K1" s="411">
        <f>IF('Scenario Information'!$L$1="","",'Scenario Information'!$L$1)</f>
      </c>
      <c r="L1" s="412"/>
      <c r="M1" s="413"/>
      <c r="N1" s="190"/>
    </row>
    <row r="2" spans="1:14" s="151" customFormat="1" ht="33.75">
      <c r="A2" s="163" t="s">
        <v>180</v>
      </c>
      <c r="B2" s="148" t="s">
        <v>182</v>
      </c>
      <c r="C2" s="150" t="s">
        <v>183</v>
      </c>
      <c r="D2" s="150" t="s">
        <v>191</v>
      </c>
      <c r="E2" s="150" t="s">
        <v>192</v>
      </c>
      <c r="F2" s="150" t="s">
        <v>184</v>
      </c>
      <c r="G2" s="160" t="s">
        <v>35</v>
      </c>
      <c r="H2" s="261" t="s">
        <v>188</v>
      </c>
      <c r="I2" s="149" t="s">
        <v>185</v>
      </c>
      <c r="J2" s="149" t="s">
        <v>186</v>
      </c>
      <c r="K2" s="262" t="s">
        <v>187</v>
      </c>
      <c r="L2" s="174"/>
      <c r="M2" s="172" t="s">
        <v>216</v>
      </c>
      <c r="N2" s="173" t="s">
        <v>214</v>
      </c>
    </row>
    <row r="3" spans="1:14" s="151" customFormat="1" ht="11.25">
      <c r="A3" s="263" t="s">
        <v>27</v>
      </c>
      <c r="B3" s="264" t="str">
        <f>IF(B$9="Y",'Inh dust'!$C$4,"N/A")</f>
        <v>N/A</v>
      </c>
      <c r="C3" s="265" t="str">
        <f>IF(C$9="Y",'Ing soil'!$C$4,"N/A")</f>
        <v>N/A</v>
      </c>
      <c r="D3" s="265" t="str">
        <f>IF(D$9="Y",'Ing wild food (fruit)'!$C$4,"N/A")</f>
        <v>N/A</v>
      </c>
      <c r="E3" s="266" t="str">
        <f>IF(E$9="Y",'Ing wild food (fungi)'!$C$4,"N/A")</f>
        <v>N/A</v>
      </c>
      <c r="F3" s="265" t="str">
        <f>IF(F$9="Y",'Ing water'!$C$4,"N/A")</f>
        <v>N/A</v>
      </c>
      <c r="G3" s="267"/>
      <c r="H3" s="268"/>
      <c r="I3" s="269"/>
      <c r="J3" s="269"/>
      <c r="K3" s="267"/>
      <c r="L3" s="270"/>
      <c r="M3" s="271"/>
      <c r="N3" s="272" t="s">
        <v>193</v>
      </c>
    </row>
    <row r="4" spans="1:14" ht="11.25">
      <c r="A4" s="153" t="s">
        <v>208</v>
      </c>
      <c r="B4" s="223" t="str">
        <f>IF(B$9="Y",'Inh dust'!$C$5,"N/A")</f>
        <v>N/A</v>
      </c>
      <c r="C4" s="222"/>
      <c r="D4" s="222"/>
      <c r="E4" s="222"/>
      <c r="F4" s="222"/>
      <c r="G4" s="220"/>
      <c r="H4" s="221"/>
      <c r="I4" s="219"/>
      <c r="J4" s="219"/>
      <c r="K4" s="224"/>
      <c r="L4" s="176"/>
      <c r="M4" s="167"/>
      <c r="N4" s="168"/>
    </row>
    <row r="5" spans="1:14" ht="11.25">
      <c r="A5" s="153" t="s">
        <v>209</v>
      </c>
      <c r="B5" s="225" t="str">
        <f>IF(B$9="Y",'Inh dust'!$C$6,"N/A")</f>
        <v>N/A</v>
      </c>
      <c r="C5" s="222"/>
      <c r="D5" s="222"/>
      <c r="E5" s="222"/>
      <c r="F5" s="222"/>
      <c r="G5" s="220"/>
      <c r="H5" s="221"/>
      <c r="I5" s="219"/>
      <c r="J5" s="219"/>
      <c r="K5" s="224"/>
      <c r="L5" s="176"/>
      <c r="M5" s="167"/>
      <c r="N5" s="168"/>
    </row>
    <row r="6" spans="1:14" ht="11.25">
      <c r="A6" s="154" t="s">
        <v>210</v>
      </c>
      <c r="B6" s="226"/>
      <c r="C6" s="227" t="str">
        <f>IF(C$9="Y",'Ing soil'!$C$5,"N/A")</f>
        <v>N/A</v>
      </c>
      <c r="D6" s="227" t="str">
        <f>IF(D$9="Y",'Ing wild food (fruit)'!$C$6,"N/A")</f>
        <v>N/A</v>
      </c>
      <c r="E6" s="227" t="str">
        <f>IF(E$9="Y",'Ing wild food (fungi)'!$C$6,"N/A")</f>
        <v>N/A</v>
      </c>
      <c r="F6" s="227" t="str">
        <f>IF(F$9="Y",'Ing water'!$C$5,"N/A")</f>
        <v>N/A</v>
      </c>
      <c r="G6" s="220"/>
      <c r="H6" s="221"/>
      <c r="I6" s="219"/>
      <c r="J6" s="219"/>
      <c r="K6" s="224"/>
      <c r="L6" s="176"/>
      <c r="M6" s="167"/>
      <c r="N6" s="168"/>
    </row>
    <row r="7" spans="1:14" ht="12" thickBot="1">
      <c r="A7" s="165" t="s">
        <v>211</v>
      </c>
      <c r="B7" s="228" t="str">
        <f>IF(B$9="Y",'Inh dust'!$C$7,"N/A")</f>
        <v>N/A</v>
      </c>
      <c r="C7" s="229"/>
      <c r="D7" s="229"/>
      <c r="E7" s="229"/>
      <c r="F7" s="229"/>
      <c r="G7" s="230" t="str">
        <f>IF(G$9="Y",'Skin dose'!$C$4,"N/A")</f>
        <v>N/A</v>
      </c>
      <c r="H7" s="231" t="str">
        <f>IF($H$9="Y - Ext Dose Surface",'Ext dose surface'!$D$4,"N/A")</f>
        <v>N/A</v>
      </c>
      <c r="I7" s="232" t="str">
        <f>IF($H$9="Y - Ext Dose Shallow",'Ext dose shallow'!$D$4,"N/A")</f>
        <v>N/A</v>
      </c>
      <c r="J7" s="232" t="str">
        <f>IF($H$9="Y - Ext Dose Deep",'Ext dose deep'!$D$4,"N/A")</f>
        <v>N/A</v>
      </c>
      <c r="K7" s="233" t="str">
        <f>IF($H$9="Y - Ext Dose buried",'Ext dose burial'!$C$4,"N/A")</f>
        <v>N/A</v>
      </c>
      <c r="L7" s="207"/>
      <c r="M7" s="169"/>
      <c r="N7" s="168"/>
    </row>
    <row r="8" spans="1:14" s="156" customFormat="1" ht="15.75" customHeight="1" thickBot="1">
      <c r="A8" s="187" t="s">
        <v>213</v>
      </c>
      <c r="B8" s="155"/>
      <c r="C8" s="155"/>
      <c r="D8" s="155"/>
      <c r="E8" s="155"/>
      <c r="F8" s="155"/>
      <c r="G8" s="155"/>
      <c r="H8" s="155"/>
      <c r="I8" s="155"/>
      <c r="J8" s="155"/>
      <c r="K8" s="155"/>
      <c r="L8" s="176"/>
      <c r="M8" s="167"/>
      <c r="N8" s="168"/>
    </row>
    <row r="9" spans="1:14" ht="11.25">
      <c r="A9" s="152" t="s">
        <v>179</v>
      </c>
      <c r="B9" s="180" t="s">
        <v>326</v>
      </c>
      <c r="C9" s="181" t="s">
        <v>326</v>
      </c>
      <c r="D9" s="181" t="s">
        <v>326</v>
      </c>
      <c r="E9" s="181" t="s">
        <v>326</v>
      </c>
      <c r="F9" s="181" t="s">
        <v>326</v>
      </c>
      <c r="G9" s="182" t="s">
        <v>326</v>
      </c>
      <c r="H9" s="408" t="s">
        <v>326</v>
      </c>
      <c r="I9" s="409"/>
      <c r="J9" s="409"/>
      <c r="K9" s="410"/>
      <c r="L9" s="207"/>
      <c r="M9" s="169"/>
      <c r="N9" s="168"/>
    </row>
    <row r="10" spans="1:14" ht="23.25" thickBot="1">
      <c r="A10" s="164" t="s">
        <v>181</v>
      </c>
      <c r="B10" s="166"/>
      <c r="C10" s="183"/>
      <c r="D10" s="183"/>
      <c r="E10" s="183"/>
      <c r="F10" s="183"/>
      <c r="G10" s="184"/>
      <c r="H10" s="161" t="s">
        <v>337</v>
      </c>
      <c r="I10" s="158" t="s">
        <v>337</v>
      </c>
      <c r="J10" s="158" t="s">
        <v>337</v>
      </c>
      <c r="K10" s="162" t="s">
        <v>22</v>
      </c>
      <c r="L10" s="208"/>
      <c r="M10" s="170"/>
      <c r="N10" s="171"/>
    </row>
    <row r="11" spans="1:14" ht="11.25">
      <c r="A11" s="234" t="str">
        <f>'Dose co intskin- ref only '!A11</f>
        <v>H-3 (OBT)</v>
      </c>
      <c r="B11" s="235" t="str">
        <f aca="true" t="shared" si="0" ref="B11:B47">IF(B$9="Y",VLOOKUP($A11,inh_dust,5,FALSE),"N/A")</f>
        <v>N/A</v>
      </c>
      <c r="C11" s="236" t="str">
        <f aca="true" t="shared" si="1" ref="C11:C47">IF(C$9="Y",VLOOKUP($A11,Ing_soil,5,FALSE),"N/A")</f>
        <v>N/A</v>
      </c>
      <c r="D11" s="236" t="str">
        <f aca="true" t="shared" si="2" ref="D11:D47">IF(D$9="Y",VLOOKUP($A11,Ing_fruit,5,FALSE),"N/A")</f>
        <v>N/A</v>
      </c>
      <c r="E11" s="236" t="str">
        <f aca="true" t="shared" si="3" ref="E11:E47">IF(E$9="Y",VLOOKUP($A11,Ing_fungi,5,FALSE),"N/A")</f>
        <v>N/A</v>
      </c>
      <c r="F11" s="236" t="str">
        <f aca="true" t="shared" si="4" ref="F11:F47">IF(F$9="Y",VLOOKUP($A11,Ing_Water,5,FALSE),"N/A")</f>
        <v>N/A</v>
      </c>
      <c r="G11" s="237" t="str">
        <f aca="true" t="shared" si="5" ref="G11:G47">IF(G$9="Y",VLOOKUP($A11,Skin_Dose,5,FALSE),"N/A")</f>
        <v>N/A</v>
      </c>
      <c r="H11" s="238" t="str">
        <f aca="true" t="shared" si="6" ref="H11:H47">IF($H$9="Y - Ext Dose Surface",IF(H$10="1 m above - infinite uniform",VLOOKUP($A11,Ext_Dose_Surface,8,FALSE),IF(H$10="1 m above - 10 m diam patch",VLOOKUP($A11,Ext_Dose_Surface,9,FALSE),IF(H$10="5 m from edge - infinite uniform",VLOOKUP($A11,Ext_Dose_Surface,10,FALSE),IF(H$10="50 m from edge - infinite uniform",VLOOKUP($A11,Ext_Dose_Surface,11,FALSE),"")))),"N/A")</f>
        <v>N/A</v>
      </c>
      <c r="I11" s="239" t="str">
        <f>IF($H$9="Y - Ext Dose Shallow",IF(I$10="1 m above - infinite uniform",VLOOKUP($A11,Ext_Dose_Shallow,8,FALSE),IF(I$10="1 m above - 10 m diam patch",VLOOKUP($A11,Ext_Dose_Shallow,9,FALSE),IF(I$10="5 m from edge - infinite uniform",VLOOKUP($A11,Ext_Dose_Shallow,10,FALSE),IF(I$10="50 m from edge - infinite uniform",VLOOKUP($A11,Ext_Dose_Shallow,11,FALSE),"")))),"N/A")</f>
        <v>N/A</v>
      </c>
      <c r="J11" s="239" t="str">
        <f>IF($H$9="Y - Ext Dose Deep",IF(J$10="1 m above - infinite uniform",VLOOKUP($A11,Ext_Dose_Deep,8,FALSE),IF(J$10="1 m above - 10 m diam patch",VLOOKUP($A11,Ext_Dose_Deep,9,FALSE),IF(J$10="5 m from edge - infinite uniform",VLOOKUP($A11,Ext_Dose_Deep,10,FALSE),IF(J$10="50 m from edge - infinite uniform",VLOOKUP($A11,Ext_Dose_Deep,11,FALSE),"")))),"N/A")</f>
        <v>N/A</v>
      </c>
      <c r="K11" s="240" t="str">
        <f aca="true" t="shared" si="7" ref="K11:K47">IF($H$9="Y - Ext Dose Buried",IF(K$10="shallow burial",VLOOKUP($A11,Ext_Dose_Burial,6,FALSE),IF(K$10="deep burial",VLOOKUP($A11,Ext_Dose_Burial,7,FALSE),"")),"N/A")</f>
        <v>N/A</v>
      </c>
      <c r="L11" s="178"/>
      <c r="M11" s="253">
        <f aca="true" t="shared" si="8" ref="M11:M47">IF(SUM(B11:K11)=0,"",SUM(B11:K11))</f>
      </c>
      <c r="N11" s="254">
        <f>IF(M11="","",M11/M$49)</f>
      </c>
    </row>
    <row r="12" spans="1:14" ht="11.25">
      <c r="A12" s="234" t="str">
        <f>'Dose co intskin- ref only '!A12</f>
        <v>H-3 (H2O)</v>
      </c>
      <c r="B12" s="235" t="str">
        <f t="shared" si="0"/>
        <v>N/A</v>
      </c>
      <c r="C12" s="236" t="str">
        <f t="shared" si="1"/>
        <v>N/A</v>
      </c>
      <c r="D12" s="236" t="str">
        <f t="shared" si="2"/>
        <v>N/A</v>
      </c>
      <c r="E12" s="236" t="str">
        <f t="shared" si="3"/>
        <v>N/A</v>
      </c>
      <c r="F12" s="236" t="str">
        <f t="shared" si="4"/>
        <v>N/A</v>
      </c>
      <c r="G12" s="237" t="str">
        <f t="shared" si="5"/>
        <v>N/A</v>
      </c>
      <c r="H12" s="235" t="str">
        <f t="shared" si="6"/>
        <v>N/A</v>
      </c>
      <c r="I12" s="236" t="str">
        <f aca="true" t="shared" si="9" ref="I12:I47">IF($H$9="Y - Ext Dose Shallow",IF(I$10="1 m above - infinite uniform",VLOOKUP($A12,Ext_Dose_Shallow,8,FALSE),IF(I$10="1 m above - 10 m diam patch",VLOOKUP($A12,Ext_Dose_Shallow,9,FALSE),IF(I$10="5 m from edge - infinite uniform",VLOOKUP($A12,Ext_Dose_Shallow,10,FALSE),IF(I$10="50 m from edge - infinite uniform",VLOOKUP($A12,Ext_Dose_Shallow,11,FALSE),"")))),"N/A")</f>
        <v>N/A</v>
      </c>
      <c r="J12" s="236" t="str">
        <f aca="true" t="shared" si="10" ref="J12:J47">IF($H$9="Y - Ext Dose Deep",IF(J$10="1 m above - infinite uniform",VLOOKUP($A12,Ext_Dose_Deep,8,FALSE),IF(J$10="1 m above - 10 m diam patch",VLOOKUP($A12,Ext_Dose_Deep,9,FALSE),IF(J$10="5 m from edge - infinite uniform",VLOOKUP($A12,Ext_Dose_Deep,10,FALSE),IF(J$10="50 m from edge - infinite uniform",VLOOKUP($A12,Ext_Dose_Deep,11,FALSE),"")))),"N/A")</f>
        <v>N/A</v>
      </c>
      <c r="K12" s="237" t="str">
        <f t="shared" si="7"/>
        <v>N/A</v>
      </c>
      <c r="L12" s="178"/>
      <c r="M12" s="255">
        <f t="shared" si="8"/>
      </c>
      <c r="N12" s="256">
        <f aca="true" t="shared" si="11" ref="N12:N47">IF(M12="","",M12/M$49)</f>
      </c>
    </row>
    <row r="13" spans="1:14" ht="11.25">
      <c r="A13" s="234" t="str">
        <f>'Dose co intskin- ref only '!A13</f>
        <v>C-14</v>
      </c>
      <c r="B13" s="235" t="str">
        <f t="shared" si="0"/>
        <v>N/A</v>
      </c>
      <c r="C13" s="236" t="str">
        <f t="shared" si="1"/>
        <v>N/A</v>
      </c>
      <c r="D13" s="236" t="str">
        <f t="shared" si="2"/>
        <v>N/A</v>
      </c>
      <c r="E13" s="236" t="str">
        <f t="shared" si="3"/>
        <v>N/A</v>
      </c>
      <c r="F13" s="236" t="str">
        <f t="shared" si="4"/>
        <v>N/A</v>
      </c>
      <c r="G13" s="237" t="str">
        <f t="shared" si="5"/>
        <v>N/A</v>
      </c>
      <c r="H13" s="235" t="str">
        <f t="shared" si="6"/>
        <v>N/A</v>
      </c>
      <c r="I13" s="236" t="str">
        <f t="shared" si="9"/>
        <v>N/A</v>
      </c>
      <c r="J13" s="236" t="str">
        <f t="shared" si="10"/>
        <v>N/A</v>
      </c>
      <c r="K13" s="237" t="str">
        <f t="shared" si="7"/>
        <v>N/A</v>
      </c>
      <c r="L13" s="178"/>
      <c r="M13" s="255">
        <f t="shared" si="8"/>
      </c>
      <c r="N13" s="256">
        <f t="shared" si="11"/>
      </c>
    </row>
    <row r="14" spans="1:14" ht="11.25">
      <c r="A14" s="234" t="str">
        <f>'Dose co intskin- ref only '!A14</f>
        <v>Cl-36</v>
      </c>
      <c r="B14" s="235" t="str">
        <f t="shared" si="0"/>
        <v>N/A</v>
      </c>
      <c r="C14" s="236" t="str">
        <f t="shared" si="1"/>
        <v>N/A</v>
      </c>
      <c r="D14" s="236" t="str">
        <f t="shared" si="2"/>
        <v>N/A</v>
      </c>
      <c r="E14" s="236" t="str">
        <f t="shared" si="3"/>
        <v>N/A</v>
      </c>
      <c r="F14" s="236" t="str">
        <f t="shared" si="4"/>
        <v>N/A</v>
      </c>
      <c r="G14" s="237" t="str">
        <f t="shared" si="5"/>
        <v>N/A</v>
      </c>
      <c r="H14" s="235" t="str">
        <f t="shared" si="6"/>
        <v>N/A</v>
      </c>
      <c r="I14" s="236" t="str">
        <f t="shared" si="9"/>
        <v>N/A</v>
      </c>
      <c r="J14" s="236" t="str">
        <f t="shared" si="10"/>
        <v>N/A</v>
      </c>
      <c r="K14" s="237" t="str">
        <f t="shared" si="7"/>
        <v>N/A</v>
      </c>
      <c r="L14" s="178"/>
      <c r="M14" s="255">
        <f t="shared" si="8"/>
      </c>
      <c r="N14" s="256">
        <f t="shared" si="11"/>
      </c>
    </row>
    <row r="15" spans="1:14" ht="11.25">
      <c r="A15" s="234" t="str">
        <f>'Dose co intskin- ref only '!A15</f>
        <v>K-40</v>
      </c>
      <c r="B15" s="235" t="str">
        <f t="shared" si="0"/>
        <v>N/A</v>
      </c>
      <c r="C15" s="236" t="str">
        <f t="shared" si="1"/>
        <v>N/A</v>
      </c>
      <c r="D15" s="236" t="str">
        <f t="shared" si="2"/>
        <v>N/A</v>
      </c>
      <c r="E15" s="236" t="str">
        <f t="shared" si="3"/>
        <v>N/A</v>
      </c>
      <c r="F15" s="236" t="str">
        <f t="shared" si="4"/>
        <v>N/A</v>
      </c>
      <c r="G15" s="237" t="str">
        <f t="shared" si="5"/>
        <v>N/A</v>
      </c>
      <c r="H15" s="235" t="str">
        <f t="shared" si="6"/>
        <v>N/A</v>
      </c>
      <c r="I15" s="236" t="str">
        <f t="shared" si="9"/>
        <v>N/A</v>
      </c>
      <c r="J15" s="236" t="str">
        <f t="shared" si="10"/>
        <v>N/A</v>
      </c>
      <c r="K15" s="237" t="str">
        <f t="shared" si="7"/>
        <v>N/A</v>
      </c>
      <c r="L15" s="178"/>
      <c r="M15" s="255">
        <f t="shared" si="8"/>
      </c>
      <c r="N15" s="256">
        <f t="shared" si="11"/>
      </c>
    </row>
    <row r="16" spans="1:14" ht="11.25">
      <c r="A16" s="234" t="str">
        <f>'Dose co intskin- ref only '!A16</f>
        <v>Co-60</v>
      </c>
      <c r="B16" s="235" t="str">
        <f t="shared" si="0"/>
        <v>N/A</v>
      </c>
      <c r="C16" s="236" t="str">
        <f t="shared" si="1"/>
        <v>N/A</v>
      </c>
      <c r="D16" s="236" t="str">
        <f t="shared" si="2"/>
        <v>N/A</v>
      </c>
      <c r="E16" s="236" t="str">
        <f t="shared" si="3"/>
        <v>N/A</v>
      </c>
      <c r="F16" s="236" t="str">
        <f t="shared" si="4"/>
        <v>N/A</v>
      </c>
      <c r="G16" s="237" t="str">
        <f t="shared" si="5"/>
        <v>N/A</v>
      </c>
      <c r="H16" s="235" t="str">
        <f t="shared" si="6"/>
        <v>N/A</v>
      </c>
      <c r="I16" s="236" t="str">
        <f t="shared" si="9"/>
        <v>N/A</v>
      </c>
      <c r="J16" s="236" t="str">
        <f t="shared" si="10"/>
        <v>N/A</v>
      </c>
      <c r="K16" s="237" t="str">
        <f t="shared" si="7"/>
        <v>N/A</v>
      </c>
      <c r="L16" s="178"/>
      <c r="M16" s="255">
        <f t="shared" si="8"/>
      </c>
      <c r="N16" s="256">
        <f t="shared" si="11"/>
      </c>
    </row>
    <row r="17" spans="1:14" ht="11.25">
      <c r="A17" s="234" t="str">
        <f>'Dose co intskin- ref only '!A17</f>
        <v>Sr+90</v>
      </c>
      <c r="B17" s="235" t="str">
        <f t="shared" si="0"/>
        <v>N/A</v>
      </c>
      <c r="C17" s="236" t="str">
        <f t="shared" si="1"/>
        <v>N/A</v>
      </c>
      <c r="D17" s="236" t="str">
        <f t="shared" si="2"/>
        <v>N/A</v>
      </c>
      <c r="E17" s="236" t="str">
        <f t="shared" si="3"/>
        <v>N/A</v>
      </c>
      <c r="F17" s="236" t="str">
        <f t="shared" si="4"/>
        <v>N/A</v>
      </c>
      <c r="G17" s="237" t="str">
        <f t="shared" si="5"/>
        <v>N/A</v>
      </c>
      <c r="H17" s="235" t="str">
        <f t="shared" si="6"/>
        <v>N/A</v>
      </c>
      <c r="I17" s="236" t="str">
        <f t="shared" si="9"/>
        <v>N/A</v>
      </c>
      <c r="J17" s="236" t="str">
        <f t="shared" si="10"/>
        <v>N/A</v>
      </c>
      <c r="K17" s="237" t="str">
        <f t="shared" si="7"/>
        <v>N/A</v>
      </c>
      <c r="L17" s="178"/>
      <c r="M17" s="255">
        <f t="shared" si="8"/>
      </c>
      <c r="N17" s="256">
        <f t="shared" si="11"/>
      </c>
    </row>
    <row r="18" spans="1:14" ht="11.25">
      <c r="A18" s="234" t="str">
        <f>'Dose co intskin- ref only '!A18</f>
        <v>Tc-99</v>
      </c>
      <c r="B18" s="235" t="str">
        <f t="shared" si="0"/>
        <v>N/A</v>
      </c>
      <c r="C18" s="236" t="str">
        <f t="shared" si="1"/>
        <v>N/A</v>
      </c>
      <c r="D18" s="236" t="str">
        <f t="shared" si="2"/>
        <v>N/A</v>
      </c>
      <c r="E18" s="236" t="str">
        <f t="shared" si="3"/>
        <v>N/A</v>
      </c>
      <c r="F18" s="236" t="str">
        <f t="shared" si="4"/>
        <v>N/A</v>
      </c>
      <c r="G18" s="237" t="str">
        <f t="shared" si="5"/>
        <v>N/A</v>
      </c>
      <c r="H18" s="235" t="str">
        <f t="shared" si="6"/>
        <v>N/A</v>
      </c>
      <c r="I18" s="236" t="str">
        <f>IF($H$9="Y - Ext Dose Shallow",IF(I$10="1 m above - infinite uniform",VLOOKUP($A18,Ext_Dose_Shallow,8,FALSE),IF(I$10="1 m above - 10 m diam patch",VLOOKUP($A18,Ext_Dose_Shallow,9,FALSE),IF(I$10="5 m from edge - infinite uniform",VLOOKUP($A18,Ext_Dose_Shallow,10,FALSE),IF(I$10="50 m from edge - infinite uniform",VLOOKUP($A18,Ext_Dose_Shallow,11,FALSE),"")))),"N/A")</f>
        <v>N/A</v>
      </c>
      <c r="J18" s="236" t="str">
        <f>IF($H$9="Y - Ext Dose Deep",IF(J$10="1 m above - infinite uniform",VLOOKUP($A18,Ext_Dose_Deep,8,FALSE),IF(J$10="1 m above - 10 m diam patch",VLOOKUP($A18,Ext_Dose_Deep,9,FALSE),IF(J$10="5 m from edge - infinite uniform",VLOOKUP($A18,Ext_Dose_Deep,10,FALSE),IF(J$10="50 m from edge - infinite uniform",VLOOKUP($A18,Ext_Dose_Deep,11,FALSE),"")))),"N/A")</f>
        <v>N/A</v>
      </c>
      <c r="K18" s="237" t="str">
        <f t="shared" si="7"/>
        <v>N/A</v>
      </c>
      <c r="L18" s="178"/>
      <c r="M18" s="255">
        <f t="shared" si="8"/>
      </c>
      <c r="N18" s="256">
        <f t="shared" si="11"/>
      </c>
    </row>
    <row r="19" spans="1:14" ht="11.25">
      <c r="A19" s="234" t="str">
        <f>'Dose co intskin- ref only '!A19</f>
        <v>Ru+106</v>
      </c>
      <c r="B19" s="235" t="str">
        <f t="shared" si="0"/>
        <v>N/A</v>
      </c>
      <c r="C19" s="236" t="str">
        <f t="shared" si="1"/>
        <v>N/A</v>
      </c>
      <c r="D19" s="236" t="str">
        <f t="shared" si="2"/>
        <v>N/A</v>
      </c>
      <c r="E19" s="236" t="str">
        <f t="shared" si="3"/>
        <v>N/A</v>
      </c>
      <c r="F19" s="236" t="str">
        <f t="shared" si="4"/>
        <v>N/A</v>
      </c>
      <c r="G19" s="237" t="str">
        <f t="shared" si="5"/>
        <v>N/A</v>
      </c>
      <c r="H19" s="235" t="str">
        <f t="shared" si="6"/>
        <v>N/A</v>
      </c>
      <c r="I19" s="236" t="str">
        <f t="shared" si="9"/>
        <v>N/A</v>
      </c>
      <c r="J19" s="236" t="str">
        <f t="shared" si="10"/>
        <v>N/A</v>
      </c>
      <c r="K19" s="237" t="str">
        <f t="shared" si="7"/>
        <v>N/A</v>
      </c>
      <c r="L19" s="178"/>
      <c r="M19" s="255">
        <f t="shared" si="8"/>
      </c>
      <c r="N19" s="256">
        <f t="shared" si="11"/>
      </c>
    </row>
    <row r="20" spans="1:14" ht="11.25">
      <c r="A20" s="234" t="str">
        <f>'Dose co intskin- ref only '!A20</f>
        <v>Sn+126</v>
      </c>
      <c r="B20" s="235" t="str">
        <f t="shared" si="0"/>
        <v>N/A</v>
      </c>
      <c r="C20" s="236" t="str">
        <f t="shared" si="1"/>
        <v>N/A</v>
      </c>
      <c r="D20" s="236" t="str">
        <f t="shared" si="2"/>
        <v>N/A</v>
      </c>
      <c r="E20" s="236" t="str">
        <f t="shared" si="3"/>
        <v>N/A</v>
      </c>
      <c r="F20" s="236" t="str">
        <f t="shared" si="4"/>
        <v>N/A</v>
      </c>
      <c r="G20" s="237" t="str">
        <f t="shared" si="5"/>
        <v>N/A</v>
      </c>
      <c r="H20" s="235" t="str">
        <f t="shared" si="6"/>
        <v>N/A</v>
      </c>
      <c r="I20" s="236" t="str">
        <f t="shared" si="9"/>
        <v>N/A</v>
      </c>
      <c r="J20" s="236" t="str">
        <f t="shared" si="10"/>
        <v>N/A</v>
      </c>
      <c r="K20" s="237" t="str">
        <f t="shared" si="7"/>
        <v>N/A</v>
      </c>
      <c r="L20" s="178"/>
      <c r="M20" s="255">
        <f t="shared" si="8"/>
      </c>
      <c r="N20" s="256">
        <f t="shared" si="11"/>
      </c>
    </row>
    <row r="21" spans="1:14" ht="11.25">
      <c r="A21" s="234" t="str">
        <f>'Dose co intskin- ref only '!A21</f>
        <v>I-129</v>
      </c>
      <c r="B21" s="235" t="str">
        <f t="shared" si="0"/>
        <v>N/A</v>
      </c>
      <c r="C21" s="236" t="str">
        <f t="shared" si="1"/>
        <v>N/A</v>
      </c>
      <c r="D21" s="236" t="str">
        <f t="shared" si="2"/>
        <v>N/A</v>
      </c>
      <c r="E21" s="236" t="str">
        <f t="shared" si="3"/>
        <v>N/A</v>
      </c>
      <c r="F21" s="236" t="str">
        <f t="shared" si="4"/>
        <v>N/A</v>
      </c>
      <c r="G21" s="237" t="str">
        <f t="shared" si="5"/>
        <v>N/A</v>
      </c>
      <c r="H21" s="235" t="str">
        <f t="shared" si="6"/>
        <v>N/A</v>
      </c>
      <c r="I21" s="236" t="str">
        <f t="shared" si="9"/>
        <v>N/A</v>
      </c>
      <c r="J21" s="236" t="str">
        <f t="shared" si="10"/>
        <v>N/A</v>
      </c>
      <c r="K21" s="237" t="str">
        <f t="shared" si="7"/>
        <v>N/A</v>
      </c>
      <c r="L21" s="178"/>
      <c r="M21" s="255">
        <f t="shared" si="8"/>
      </c>
      <c r="N21" s="256">
        <f t="shared" si="11"/>
      </c>
    </row>
    <row r="22" spans="1:14" ht="11.25">
      <c r="A22" s="234" t="str">
        <f>'Dose co intskin- ref only '!A22</f>
        <v>Cs-134</v>
      </c>
      <c r="B22" s="235" t="str">
        <f t="shared" si="0"/>
        <v>N/A</v>
      </c>
      <c r="C22" s="236" t="str">
        <f t="shared" si="1"/>
        <v>N/A</v>
      </c>
      <c r="D22" s="236" t="str">
        <f t="shared" si="2"/>
        <v>N/A</v>
      </c>
      <c r="E22" s="236" t="str">
        <f t="shared" si="3"/>
        <v>N/A</v>
      </c>
      <c r="F22" s="236" t="str">
        <f t="shared" si="4"/>
        <v>N/A</v>
      </c>
      <c r="G22" s="237" t="str">
        <f t="shared" si="5"/>
        <v>N/A</v>
      </c>
      <c r="H22" s="235" t="str">
        <f t="shared" si="6"/>
        <v>N/A</v>
      </c>
      <c r="I22" s="236" t="str">
        <f t="shared" si="9"/>
        <v>N/A</v>
      </c>
      <c r="J22" s="236" t="str">
        <f t="shared" si="10"/>
        <v>N/A</v>
      </c>
      <c r="K22" s="237" t="str">
        <f t="shared" si="7"/>
        <v>N/A</v>
      </c>
      <c r="L22" s="178"/>
      <c r="M22" s="255">
        <f t="shared" si="8"/>
      </c>
      <c r="N22" s="256">
        <f t="shared" si="11"/>
      </c>
    </row>
    <row r="23" spans="1:14" ht="11.25">
      <c r="A23" s="234" t="str">
        <f>'Dose co intskin- ref only '!A23</f>
        <v>Cs+137</v>
      </c>
      <c r="B23" s="235" t="str">
        <f t="shared" si="0"/>
        <v>N/A</v>
      </c>
      <c r="C23" s="236" t="str">
        <f t="shared" si="1"/>
        <v>N/A</v>
      </c>
      <c r="D23" s="236" t="str">
        <f t="shared" si="2"/>
        <v>N/A</v>
      </c>
      <c r="E23" s="236" t="str">
        <f t="shared" si="3"/>
        <v>N/A</v>
      </c>
      <c r="F23" s="236" t="str">
        <f t="shared" si="4"/>
        <v>N/A</v>
      </c>
      <c r="G23" s="237" t="str">
        <f t="shared" si="5"/>
        <v>N/A</v>
      </c>
      <c r="H23" s="235" t="str">
        <f t="shared" si="6"/>
        <v>N/A</v>
      </c>
      <c r="I23" s="236" t="str">
        <f t="shared" si="9"/>
        <v>N/A</v>
      </c>
      <c r="J23" s="236" t="str">
        <f t="shared" si="10"/>
        <v>N/A</v>
      </c>
      <c r="K23" s="237" t="str">
        <f t="shared" si="7"/>
        <v>N/A</v>
      </c>
      <c r="L23" s="178"/>
      <c r="M23" s="255">
        <f t="shared" si="8"/>
      </c>
      <c r="N23" s="256">
        <f t="shared" si="11"/>
      </c>
    </row>
    <row r="24" spans="1:14" ht="11.25">
      <c r="A24" s="234" t="str">
        <f>'Dose co intskin- ref only '!A24</f>
        <v>Pb+210</v>
      </c>
      <c r="B24" s="235" t="str">
        <f t="shared" si="0"/>
        <v>N/A</v>
      </c>
      <c r="C24" s="236" t="str">
        <f t="shared" si="1"/>
        <v>N/A</v>
      </c>
      <c r="D24" s="236" t="str">
        <f t="shared" si="2"/>
        <v>N/A</v>
      </c>
      <c r="E24" s="236" t="str">
        <f t="shared" si="3"/>
        <v>N/A</v>
      </c>
      <c r="F24" s="236" t="str">
        <f t="shared" si="4"/>
        <v>N/A</v>
      </c>
      <c r="G24" s="237" t="str">
        <f t="shared" si="5"/>
        <v>N/A</v>
      </c>
      <c r="H24" s="235" t="str">
        <f t="shared" si="6"/>
        <v>N/A</v>
      </c>
      <c r="I24" s="236" t="str">
        <f t="shared" si="9"/>
        <v>N/A</v>
      </c>
      <c r="J24" s="236" t="str">
        <f t="shared" si="10"/>
        <v>N/A</v>
      </c>
      <c r="K24" s="237" t="str">
        <f t="shared" si="7"/>
        <v>N/A</v>
      </c>
      <c r="L24" s="178"/>
      <c r="M24" s="255">
        <f t="shared" si="8"/>
      </c>
      <c r="N24" s="256">
        <f t="shared" si="11"/>
      </c>
    </row>
    <row r="25" spans="1:14" ht="11.25">
      <c r="A25" s="234" t="str">
        <f>'Dose co intskin- ref only '!A25</f>
        <v>Po-210</v>
      </c>
      <c r="B25" s="235" t="str">
        <f t="shared" si="0"/>
        <v>N/A</v>
      </c>
      <c r="C25" s="236" t="str">
        <f t="shared" si="1"/>
        <v>N/A</v>
      </c>
      <c r="D25" s="236" t="str">
        <f t="shared" si="2"/>
        <v>N/A</v>
      </c>
      <c r="E25" s="236" t="str">
        <f t="shared" si="3"/>
        <v>N/A</v>
      </c>
      <c r="F25" s="236" t="str">
        <f t="shared" si="4"/>
        <v>N/A</v>
      </c>
      <c r="G25" s="237" t="str">
        <f t="shared" si="5"/>
        <v>N/A</v>
      </c>
      <c r="H25" s="235" t="str">
        <f t="shared" si="6"/>
        <v>N/A</v>
      </c>
      <c r="I25" s="236" t="str">
        <f t="shared" si="9"/>
        <v>N/A</v>
      </c>
      <c r="J25" s="236" t="str">
        <f t="shared" si="10"/>
        <v>N/A</v>
      </c>
      <c r="K25" s="237" t="str">
        <f t="shared" si="7"/>
        <v>N/A</v>
      </c>
      <c r="L25" s="178"/>
      <c r="M25" s="255">
        <f t="shared" si="8"/>
      </c>
      <c r="N25" s="256">
        <f t="shared" si="11"/>
      </c>
    </row>
    <row r="26" spans="1:14" ht="11.25">
      <c r="A26" s="234" t="str">
        <f>'Dose co intskin- ref only '!A26</f>
        <v>Ra+226</v>
      </c>
      <c r="B26" s="235" t="str">
        <f t="shared" si="0"/>
        <v>N/A</v>
      </c>
      <c r="C26" s="236" t="str">
        <f t="shared" si="1"/>
        <v>N/A</v>
      </c>
      <c r="D26" s="236" t="str">
        <f t="shared" si="2"/>
        <v>N/A</v>
      </c>
      <c r="E26" s="236" t="str">
        <f t="shared" si="3"/>
        <v>N/A</v>
      </c>
      <c r="F26" s="236" t="str">
        <f t="shared" si="4"/>
        <v>N/A</v>
      </c>
      <c r="G26" s="237" t="str">
        <f t="shared" si="5"/>
        <v>N/A</v>
      </c>
      <c r="H26" s="235" t="str">
        <f t="shared" si="6"/>
        <v>N/A</v>
      </c>
      <c r="I26" s="236" t="str">
        <f t="shared" si="9"/>
        <v>N/A</v>
      </c>
      <c r="J26" s="236" t="str">
        <f t="shared" si="10"/>
        <v>N/A</v>
      </c>
      <c r="K26" s="237" t="str">
        <f t="shared" si="7"/>
        <v>N/A</v>
      </c>
      <c r="L26" s="178"/>
      <c r="M26" s="255">
        <f t="shared" si="8"/>
      </c>
      <c r="N26" s="256">
        <f t="shared" si="11"/>
      </c>
    </row>
    <row r="27" spans="1:14" ht="11.25">
      <c r="A27" s="234" t="str">
        <f>'Dose co intskin- ref only '!A27</f>
        <v>Ra+228</v>
      </c>
      <c r="B27" s="235" t="str">
        <f t="shared" si="0"/>
        <v>N/A</v>
      </c>
      <c r="C27" s="236" t="str">
        <f t="shared" si="1"/>
        <v>N/A</v>
      </c>
      <c r="D27" s="236" t="str">
        <f t="shared" si="2"/>
        <v>N/A</v>
      </c>
      <c r="E27" s="236" t="str">
        <f t="shared" si="3"/>
        <v>N/A</v>
      </c>
      <c r="F27" s="236" t="str">
        <f t="shared" si="4"/>
        <v>N/A</v>
      </c>
      <c r="G27" s="237" t="str">
        <f t="shared" si="5"/>
        <v>N/A</v>
      </c>
      <c r="H27" s="235" t="str">
        <f t="shared" si="6"/>
        <v>N/A</v>
      </c>
      <c r="I27" s="236" t="str">
        <f t="shared" si="9"/>
        <v>N/A</v>
      </c>
      <c r="J27" s="236" t="str">
        <f t="shared" si="10"/>
        <v>N/A</v>
      </c>
      <c r="K27" s="237" t="str">
        <f t="shared" si="7"/>
        <v>N/A</v>
      </c>
      <c r="L27" s="178"/>
      <c r="M27" s="255">
        <f t="shared" si="8"/>
      </c>
      <c r="N27" s="256">
        <f t="shared" si="11"/>
      </c>
    </row>
    <row r="28" spans="1:14" ht="11.25">
      <c r="A28" s="234" t="str">
        <f>'Dose co intskin- ref only '!A28</f>
        <v>Th+228</v>
      </c>
      <c r="B28" s="235" t="str">
        <f t="shared" si="0"/>
        <v>N/A</v>
      </c>
      <c r="C28" s="236" t="str">
        <f t="shared" si="1"/>
        <v>N/A</v>
      </c>
      <c r="D28" s="236" t="str">
        <f t="shared" si="2"/>
        <v>N/A</v>
      </c>
      <c r="E28" s="236" t="str">
        <f t="shared" si="3"/>
        <v>N/A</v>
      </c>
      <c r="F28" s="236" t="str">
        <f t="shared" si="4"/>
        <v>N/A</v>
      </c>
      <c r="G28" s="237" t="str">
        <f t="shared" si="5"/>
        <v>N/A</v>
      </c>
      <c r="H28" s="235" t="str">
        <f t="shared" si="6"/>
        <v>N/A</v>
      </c>
      <c r="I28" s="236" t="str">
        <f t="shared" si="9"/>
        <v>N/A</v>
      </c>
      <c r="J28" s="236" t="str">
        <f t="shared" si="10"/>
        <v>N/A</v>
      </c>
      <c r="K28" s="237" t="str">
        <f t="shared" si="7"/>
        <v>N/A</v>
      </c>
      <c r="L28" s="178"/>
      <c r="M28" s="255">
        <f t="shared" si="8"/>
      </c>
      <c r="N28" s="256">
        <f t="shared" si="11"/>
      </c>
    </row>
    <row r="29" spans="1:14" ht="11.25">
      <c r="A29" s="234" t="str">
        <f>'Dose co intskin- ref only '!A29</f>
        <v>Th+229</v>
      </c>
      <c r="B29" s="235" t="str">
        <f t="shared" si="0"/>
        <v>N/A</v>
      </c>
      <c r="C29" s="236" t="str">
        <f t="shared" si="1"/>
        <v>N/A</v>
      </c>
      <c r="D29" s="236" t="str">
        <f t="shared" si="2"/>
        <v>N/A</v>
      </c>
      <c r="E29" s="236" t="str">
        <f t="shared" si="3"/>
        <v>N/A</v>
      </c>
      <c r="F29" s="236" t="str">
        <f t="shared" si="4"/>
        <v>N/A</v>
      </c>
      <c r="G29" s="237" t="str">
        <f t="shared" si="5"/>
        <v>N/A</v>
      </c>
      <c r="H29" s="235" t="str">
        <f t="shared" si="6"/>
        <v>N/A</v>
      </c>
      <c r="I29" s="236" t="str">
        <f t="shared" si="9"/>
        <v>N/A</v>
      </c>
      <c r="J29" s="236" t="str">
        <f t="shared" si="10"/>
        <v>N/A</v>
      </c>
      <c r="K29" s="237" t="str">
        <f t="shared" si="7"/>
        <v>N/A</v>
      </c>
      <c r="L29" s="178"/>
      <c r="M29" s="255">
        <f t="shared" si="8"/>
      </c>
      <c r="N29" s="256">
        <f t="shared" si="11"/>
      </c>
    </row>
    <row r="30" spans="1:14" ht="11.25">
      <c r="A30" s="234" t="str">
        <f>'Dose co intskin- ref only '!A30</f>
        <v>Th-230</v>
      </c>
      <c r="B30" s="235" t="str">
        <f t="shared" si="0"/>
        <v>N/A</v>
      </c>
      <c r="C30" s="236" t="str">
        <f t="shared" si="1"/>
        <v>N/A</v>
      </c>
      <c r="D30" s="236" t="str">
        <f t="shared" si="2"/>
        <v>N/A</v>
      </c>
      <c r="E30" s="236" t="str">
        <f t="shared" si="3"/>
        <v>N/A</v>
      </c>
      <c r="F30" s="236" t="str">
        <f t="shared" si="4"/>
        <v>N/A</v>
      </c>
      <c r="G30" s="237" t="str">
        <f t="shared" si="5"/>
        <v>N/A</v>
      </c>
      <c r="H30" s="235" t="str">
        <f t="shared" si="6"/>
        <v>N/A</v>
      </c>
      <c r="I30" s="236" t="str">
        <f t="shared" si="9"/>
        <v>N/A</v>
      </c>
      <c r="J30" s="236" t="str">
        <f t="shared" si="10"/>
        <v>N/A</v>
      </c>
      <c r="K30" s="237" t="str">
        <f t="shared" si="7"/>
        <v>N/A</v>
      </c>
      <c r="L30" s="178"/>
      <c r="M30" s="255">
        <f t="shared" si="8"/>
      </c>
      <c r="N30" s="256">
        <f t="shared" si="11"/>
      </c>
    </row>
    <row r="31" spans="1:14" ht="11.25">
      <c r="A31" s="234" t="str">
        <f>'Dose co intskin- ref only '!A31</f>
        <v>Th-232</v>
      </c>
      <c r="B31" s="235" t="str">
        <f t="shared" si="0"/>
        <v>N/A</v>
      </c>
      <c r="C31" s="236" t="str">
        <f t="shared" si="1"/>
        <v>N/A</v>
      </c>
      <c r="D31" s="236" t="str">
        <f t="shared" si="2"/>
        <v>N/A</v>
      </c>
      <c r="E31" s="236" t="str">
        <f t="shared" si="3"/>
        <v>N/A</v>
      </c>
      <c r="F31" s="236" t="str">
        <f t="shared" si="4"/>
        <v>N/A</v>
      </c>
      <c r="G31" s="237" t="str">
        <f t="shared" si="5"/>
        <v>N/A</v>
      </c>
      <c r="H31" s="235" t="str">
        <f t="shared" si="6"/>
        <v>N/A</v>
      </c>
      <c r="I31" s="236" t="str">
        <f t="shared" si="9"/>
        <v>N/A</v>
      </c>
      <c r="J31" s="236" t="str">
        <f t="shared" si="10"/>
        <v>N/A</v>
      </c>
      <c r="K31" s="237" t="str">
        <f t="shared" si="7"/>
        <v>N/A</v>
      </c>
      <c r="L31" s="178"/>
      <c r="M31" s="255">
        <f t="shared" si="8"/>
      </c>
      <c r="N31" s="256">
        <f t="shared" si="11"/>
      </c>
    </row>
    <row r="32" spans="1:14" ht="11.25">
      <c r="A32" s="234" t="str">
        <f>'Dose co intskin- ref only '!A32</f>
        <v>Pa-231</v>
      </c>
      <c r="B32" s="235" t="str">
        <f t="shared" si="0"/>
        <v>N/A</v>
      </c>
      <c r="C32" s="236" t="str">
        <f t="shared" si="1"/>
        <v>N/A</v>
      </c>
      <c r="D32" s="236" t="str">
        <f t="shared" si="2"/>
        <v>N/A</v>
      </c>
      <c r="E32" s="236" t="str">
        <f t="shared" si="3"/>
        <v>N/A</v>
      </c>
      <c r="F32" s="236" t="str">
        <f t="shared" si="4"/>
        <v>N/A</v>
      </c>
      <c r="G32" s="237" t="str">
        <f t="shared" si="5"/>
        <v>N/A</v>
      </c>
      <c r="H32" s="235" t="str">
        <f t="shared" si="6"/>
        <v>N/A</v>
      </c>
      <c r="I32" s="236" t="str">
        <f t="shared" si="9"/>
        <v>N/A</v>
      </c>
      <c r="J32" s="236" t="str">
        <f t="shared" si="10"/>
        <v>N/A</v>
      </c>
      <c r="K32" s="237" t="str">
        <f t="shared" si="7"/>
        <v>N/A</v>
      </c>
      <c r="L32" s="178"/>
      <c r="M32" s="255">
        <f t="shared" si="8"/>
      </c>
      <c r="N32" s="256">
        <f t="shared" si="11"/>
      </c>
    </row>
    <row r="33" spans="1:14" ht="11.25">
      <c r="A33" s="234" t="str">
        <f>'Dose co intskin- ref only '!A33</f>
        <v>U-233</v>
      </c>
      <c r="B33" s="235" t="str">
        <f t="shared" si="0"/>
        <v>N/A</v>
      </c>
      <c r="C33" s="236" t="str">
        <f t="shared" si="1"/>
        <v>N/A</v>
      </c>
      <c r="D33" s="236" t="str">
        <f t="shared" si="2"/>
        <v>N/A</v>
      </c>
      <c r="E33" s="236" t="str">
        <f t="shared" si="3"/>
        <v>N/A</v>
      </c>
      <c r="F33" s="236" t="str">
        <f t="shared" si="4"/>
        <v>N/A</v>
      </c>
      <c r="G33" s="237" t="str">
        <f t="shared" si="5"/>
        <v>N/A</v>
      </c>
      <c r="H33" s="235" t="str">
        <f t="shared" si="6"/>
        <v>N/A</v>
      </c>
      <c r="I33" s="236" t="str">
        <f t="shared" si="9"/>
        <v>N/A</v>
      </c>
      <c r="J33" s="236" t="str">
        <f t="shared" si="10"/>
        <v>N/A</v>
      </c>
      <c r="K33" s="237" t="str">
        <f t="shared" si="7"/>
        <v>N/A</v>
      </c>
      <c r="L33" s="178"/>
      <c r="M33" s="255">
        <f t="shared" si="8"/>
      </c>
      <c r="N33" s="256">
        <f t="shared" si="11"/>
      </c>
    </row>
    <row r="34" spans="1:14" ht="11.25">
      <c r="A34" s="234" t="str">
        <f>'Dose co intskin- ref only '!A34</f>
        <v>U-234</v>
      </c>
      <c r="B34" s="235" t="str">
        <f t="shared" si="0"/>
        <v>N/A</v>
      </c>
      <c r="C34" s="236" t="str">
        <f t="shared" si="1"/>
        <v>N/A</v>
      </c>
      <c r="D34" s="236" t="str">
        <f t="shared" si="2"/>
        <v>N/A</v>
      </c>
      <c r="E34" s="236" t="str">
        <f t="shared" si="3"/>
        <v>N/A</v>
      </c>
      <c r="F34" s="236" t="str">
        <f t="shared" si="4"/>
        <v>N/A</v>
      </c>
      <c r="G34" s="237" t="str">
        <f t="shared" si="5"/>
        <v>N/A</v>
      </c>
      <c r="H34" s="235" t="str">
        <f t="shared" si="6"/>
        <v>N/A</v>
      </c>
      <c r="I34" s="236" t="str">
        <f t="shared" si="9"/>
        <v>N/A</v>
      </c>
      <c r="J34" s="236" t="str">
        <f t="shared" si="10"/>
        <v>N/A</v>
      </c>
      <c r="K34" s="237" t="str">
        <f t="shared" si="7"/>
        <v>N/A</v>
      </c>
      <c r="L34" s="178"/>
      <c r="M34" s="255">
        <f t="shared" si="8"/>
      </c>
      <c r="N34" s="256">
        <f t="shared" si="11"/>
      </c>
    </row>
    <row r="35" spans="1:14" ht="11.25">
      <c r="A35" s="234" t="str">
        <f>'Dose co intskin- ref only '!A35</f>
        <v>U+235</v>
      </c>
      <c r="B35" s="235" t="str">
        <f t="shared" si="0"/>
        <v>N/A</v>
      </c>
      <c r="C35" s="236" t="str">
        <f t="shared" si="1"/>
        <v>N/A</v>
      </c>
      <c r="D35" s="236" t="str">
        <f t="shared" si="2"/>
        <v>N/A</v>
      </c>
      <c r="E35" s="236" t="str">
        <f t="shared" si="3"/>
        <v>N/A</v>
      </c>
      <c r="F35" s="236" t="str">
        <f t="shared" si="4"/>
        <v>N/A</v>
      </c>
      <c r="G35" s="237" t="str">
        <f t="shared" si="5"/>
        <v>N/A</v>
      </c>
      <c r="H35" s="235" t="str">
        <f t="shared" si="6"/>
        <v>N/A</v>
      </c>
      <c r="I35" s="236" t="str">
        <f t="shared" si="9"/>
        <v>N/A</v>
      </c>
      <c r="J35" s="236" t="str">
        <f t="shared" si="10"/>
        <v>N/A</v>
      </c>
      <c r="K35" s="237" t="str">
        <f t="shared" si="7"/>
        <v>N/A</v>
      </c>
      <c r="L35" s="178"/>
      <c r="M35" s="255">
        <f t="shared" si="8"/>
      </c>
      <c r="N35" s="256">
        <f t="shared" si="11"/>
      </c>
    </row>
    <row r="36" spans="1:14" ht="11.25">
      <c r="A36" s="234" t="str">
        <f>'Dose co intskin- ref only '!A36</f>
        <v>U-236</v>
      </c>
      <c r="B36" s="235" t="str">
        <f t="shared" si="0"/>
        <v>N/A</v>
      </c>
      <c r="C36" s="236" t="str">
        <f t="shared" si="1"/>
        <v>N/A</v>
      </c>
      <c r="D36" s="236" t="str">
        <f t="shared" si="2"/>
        <v>N/A</v>
      </c>
      <c r="E36" s="236" t="str">
        <f t="shared" si="3"/>
        <v>N/A</v>
      </c>
      <c r="F36" s="236" t="str">
        <f t="shared" si="4"/>
        <v>N/A</v>
      </c>
      <c r="G36" s="237" t="str">
        <f t="shared" si="5"/>
        <v>N/A</v>
      </c>
      <c r="H36" s="235" t="str">
        <f t="shared" si="6"/>
        <v>N/A</v>
      </c>
      <c r="I36" s="236" t="str">
        <f t="shared" si="9"/>
        <v>N/A</v>
      </c>
      <c r="J36" s="236" t="str">
        <f t="shared" si="10"/>
        <v>N/A</v>
      </c>
      <c r="K36" s="237" t="str">
        <f t="shared" si="7"/>
        <v>N/A</v>
      </c>
      <c r="L36" s="178"/>
      <c r="M36" s="255">
        <f t="shared" si="8"/>
      </c>
      <c r="N36" s="256">
        <f t="shared" si="11"/>
      </c>
    </row>
    <row r="37" spans="1:14" ht="11.25">
      <c r="A37" s="234" t="str">
        <f>'Dose co intskin- ref only '!A37</f>
        <v>U+238</v>
      </c>
      <c r="B37" s="235" t="str">
        <f t="shared" si="0"/>
        <v>N/A</v>
      </c>
      <c r="C37" s="236" t="str">
        <f t="shared" si="1"/>
        <v>N/A</v>
      </c>
      <c r="D37" s="236" t="str">
        <f t="shared" si="2"/>
        <v>N/A</v>
      </c>
      <c r="E37" s="236" t="str">
        <f t="shared" si="3"/>
        <v>N/A</v>
      </c>
      <c r="F37" s="236" t="str">
        <f t="shared" si="4"/>
        <v>N/A</v>
      </c>
      <c r="G37" s="237" t="str">
        <f t="shared" si="5"/>
        <v>N/A</v>
      </c>
      <c r="H37" s="235" t="str">
        <f t="shared" si="6"/>
        <v>N/A</v>
      </c>
      <c r="I37" s="236" t="str">
        <f t="shared" si="9"/>
        <v>N/A</v>
      </c>
      <c r="J37" s="236" t="str">
        <f t="shared" si="10"/>
        <v>N/A</v>
      </c>
      <c r="K37" s="237" t="str">
        <f t="shared" si="7"/>
        <v>N/A</v>
      </c>
      <c r="L37" s="178"/>
      <c r="M37" s="255">
        <f t="shared" si="8"/>
      </c>
      <c r="N37" s="256">
        <f t="shared" si="11"/>
      </c>
    </row>
    <row r="38" spans="1:14" ht="11.25">
      <c r="A38" s="234" t="str">
        <f>'Dose co intskin- ref only '!A38</f>
        <v>Np+237</v>
      </c>
      <c r="B38" s="235" t="str">
        <f t="shared" si="0"/>
        <v>N/A</v>
      </c>
      <c r="C38" s="236" t="str">
        <f t="shared" si="1"/>
        <v>N/A</v>
      </c>
      <c r="D38" s="236" t="str">
        <f t="shared" si="2"/>
        <v>N/A</v>
      </c>
      <c r="E38" s="236" t="str">
        <f t="shared" si="3"/>
        <v>N/A</v>
      </c>
      <c r="F38" s="236" t="str">
        <f t="shared" si="4"/>
        <v>N/A</v>
      </c>
      <c r="G38" s="237" t="str">
        <f t="shared" si="5"/>
        <v>N/A</v>
      </c>
      <c r="H38" s="235" t="str">
        <f t="shared" si="6"/>
        <v>N/A</v>
      </c>
      <c r="I38" s="236" t="str">
        <f t="shared" si="9"/>
        <v>N/A</v>
      </c>
      <c r="J38" s="236" t="str">
        <f t="shared" si="10"/>
        <v>N/A</v>
      </c>
      <c r="K38" s="237" t="str">
        <f t="shared" si="7"/>
        <v>N/A</v>
      </c>
      <c r="L38" s="178"/>
      <c r="M38" s="255">
        <f t="shared" si="8"/>
      </c>
      <c r="N38" s="256">
        <f t="shared" si="11"/>
      </c>
    </row>
    <row r="39" spans="1:14" ht="11.25">
      <c r="A39" s="234" t="str">
        <f>'Dose co intskin- ref only '!A39</f>
        <v>Pu-238</v>
      </c>
      <c r="B39" s="235" t="str">
        <f t="shared" si="0"/>
        <v>N/A</v>
      </c>
      <c r="C39" s="236" t="str">
        <f t="shared" si="1"/>
        <v>N/A</v>
      </c>
      <c r="D39" s="236" t="str">
        <f t="shared" si="2"/>
        <v>N/A</v>
      </c>
      <c r="E39" s="236" t="str">
        <f t="shared" si="3"/>
        <v>N/A</v>
      </c>
      <c r="F39" s="236" t="str">
        <f t="shared" si="4"/>
        <v>N/A</v>
      </c>
      <c r="G39" s="237" t="str">
        <f t="shared" si="5"/>
        <v>N/A</v>
      </c>
      <c r="H39" s="235" t="str">
        <f t="shared" si="6"/>
        <v>N/A</v>
      </c>
      <c r="I39" s="236" t="str">
        <f t="shared" si="9"/>
        <v>N/A</v>
      </c>
      <c r="J39" s="236" t="str">
        <f t="shared" si="10"/>
        <v>N/A</v>
      </c>
      <c r="K39" s="237" t="str">
        <f t="shared" si="7"/>
        <v>N/A</v>
      </c>
      <c r="L39" s="178"/>
      <c r="M39" s="255">
        <f t="shared" si="8"/>
      </c>
      <c r="N39" s="256">
        <f t="shared" si="11"/>
      </c>
    </row>
    <row r="40" spans="1:14" ht="11.25">
      <c r="A40" s="234" t="str">
        <f>'Dose co intskin- ref only '!A40</f>
        <v>Pu-239</v>
      </c>
      <c r="B40" s="235" t="str">
        <f t="shared" si="0"/>
        <v>N/A</v>
      </c>
      <c r="C40" s="236" t="str">
        <f t="shared" si="1"/>
        <v>N/A</v>
      </c>
      <c r="D40" s="236" t="str">
        <f t="shared" si="2"/>
        <v>N/A</v>
      </c>
      <c r="E40" s="236" t="str">
        <f t="shared" si="3"/>
        <v>N/A</v>
      </c>
      <c r="F40" s="236" t="str">
        <f t="shared" si="4"/>
        <v>N/A</v>
      </c>
      <c r="G40" s="237" t="str">
        <f t="shared" si="5"/>
        <v>N/A</v>
      </c>
      <c r="H40" s="235" t="str">
        <f t="shared" si="6"/>
        <v>N/A</v>
      </c>
      <c r="I40" s="236" t="str">
        <f t="shared" si="9"/>
        <v>N/A</v>
      </c>
      <c r="J40" s="236" t="str">
        <f t="shared" si="10"/>
        <v>N/A</v>
      </c>
      <c r="K40" s="237" t="str">
        <f t="shared" si="7"/>
        <v>N/A</v>
      </c>
      <c r="L40" s="178"/>
      <c r="M40" s="255">
        <f t="shared" si="8"/>
      </c>
      <c r="N40" s="256">
        <f t="shared" si="11"/>
      </c>
    </row>
    <row r="41" spans="1:14" ht="11.25">
      <c r="A41" s="234" t="str">
        <f>'Dose co intskin- ref only '!A41</f>
        <v>Pu-240</v>
      </c>
      <c r="B41" s="235" t="str">
        <f t="shared" si="0"/>
        <v>N/A</v>
      </c>
      <c r="C41" s="236" t="str">
        <f t="shared" si="1"/>
        <v>N/A</v>
      </c>
      <c r="D41" s="236" t="str">
        <f t="shared" si="2"/>
        <v>N/A</v>
      </c>
      <c r="E41" s="236" t="str">
        <f t="shared" si="3"/>
        <v>N/A</v>
      </c>
      <c r="F41" s="236" t="str">
        <f t="shared" si="4"/>
        <v>N/A</v>
      </c>
      <c r="G41" s="237" t="str">
        <f t="shared" si="5"/>
        <v>N/A</v>
      </c>
      <c r="H41" s="235" t="str">
        <f t="shared" si="6"/>
        <v>N/A</v>
      </c>
      <c r="I41" s="236" t="str">
        <f t="shared" si="9"/>
        <v>N/A</v>
      </c>
      <c r="J41" s="236" t="str">
        <f t="shared" si="10"/>
        <v>N/A</v>
      </c>
      <c r="K41" s="237" t="str">
        <f t="shared" si="7"/>
        <v>N/A</v>
      </c>
      <c r="L41" s="178"/>
      <c r="M41" s="255">
        <f t="shared" si="8"/>
      </c>
      <c r="N41" s="256">
        <f t="shared" si="11"/>
      </c>
    </row>
    <row r="42" spans="1:14" ht="11.25">
      <c r="A42" s="234" t="str">
        <f>'Dose co intskin- ref only '!A42</f>
        <v>Pu-241</v>
      </c>
      <c r="B42" s="235" t="str">
        <f t="shared" si="0"/>
        <v>N/A</v>
      </c>
      <c r="C42" s="236" t="str">
        <f t="shared" si="1"/>
        <v>N/A</v>
      </c>
      <c r="D42" s="236" t="str">
        <f t="shared" si="2"/>
        <v>N/A</v>
      </c>
      <c r="E42" s="236" t="str">
        <f t="shared" si="3"/>
        <v>N/A</v>
      </c>
      <c r="F42" s="236" t="str">
        <f t="shared" si="4"/>
        <v>N/A</v>
      </c>
      <c r="G42" s="237" t="str">
        <f t="shared" si="5"/>
        <v>N/A</v>
      </c>
      <c r="H42" s="235" t="str">
        <f t="shared" si="6"/>
        <v>N/A</v>
      </c>
      <c r="I42" s="236" t="str">
        <f t="shared" si="9"/>
        <v>N/A</v>
      </c>
      <c r="J42" s="236" t="str">
        <f t="shared" si="10"/>
        <v>N/A</v>
      </c>
      <c r="K42" s="237" t="str">
        <f t="shared" si="7"/>
        <v>N/A</v>
      </c>
      <c r="L42" s="178"/>
      <c r="M42" s="255">
        <f t="shared" si="8"/>
      </c>
      <c r="N42" s="256">
        <f t="shared" si="11"/>
      </c>
    </row>
    <row r="43" spans="1:14" ht="11.25">
      <c r="A43" s="234" t="str">
        <f>'Dose co intskin- ref only '!A43</f>
        <v>Pu-242</v>
      </c>
      <c r="B43" s="235" t="str">
        <f t="shared" si="0"/>
        <v>N/A</v>
      </c>
      <c r="C43" s="236" t="str">
        <f t="shared" si="1"/>
        <v>N/A</v>
      </c>
      <c r="D43" s="236" t="str">
        <f t="shared" si="2"/>
        <v>N/A</v>
      </c>
      <c r="E43" s="236" t="str">
        <f t="shared" si="3"/>
        <v>N/A</v>
      </c>
      <c r="F43" s="236" t="str">
        <f t="shared" si="4"/>
        <v>N/A</v>
      </c>
      <c r="G43" s="237" t="str">
        <f t="shared" si="5"/>
        <v>N/A</v>
      </c>
      <c r="H43" s="235" t="str">
        <f t="shared" si="6"/>
        <v>N/A</v>
      </c>
      <c r="I43" s="236" t="str">
        <f t="shared" si="9"/>
        <v>N/A</v>
      </c>
      <c r="J43" s="236" t="str">
        <f t="shared" si="10"/>
        <v>N/A</v>
      </c>
      <c r="K43" s="237" t="str">
        <f t="shared" si="7"/>
        <v>N/A</v>
      </c>
      <c r="L43" s="178"/>
      <c r="M43" s="255">
        <f t="shared" si="8"/>
      </c>
      <c r="N43" s="256">
        <f t="shared" si="11"/>
      </c>
    </row>
    <row r="44" spans="1:14" ht="11.25">
      <c r="A44" s="234" t="str">
        <f>'Dose co intskin- ref only '!A44</f>
        <v>Am-241</v>
      </c>
      <c r="B44" s="235" t="str">
        <f t="shared" si="0"/>
        <v>N/A</v>
      </c>
      <c r="C44" s="236" t="str">
        <f t="shared" si="1"/>
        <v>N/A</v>
      </c>
      <c r="D44" s="236" t="str">
        <f t="shared" si="2"/>
        <v>N/A</v>
      </c>
      <c r="E44" s="236" t="str">
        <f t="shared" si="3"/>
        <v>N/A</v>
      </c>
      <c r="F44" s="236" t="str">
        <f t="shared" si="4"/>
        <v>N/A</v>
      </c>
      <c r="G44" s="237" t="str">
        <f t="shared" si="5"/>
        <v>N/A</v>
      </c>
      <c r="H44" s="235" t="str">
        <f t="shared" si="6"/>
        <v>N/A</v>
      </c>
      <c r="I44" s="236" t="str">
        <f t="shared" si="9"/>
        <v>N/A</v>
      </c>
      <c r="J44" s="236" t="str">
        <f t="shared" si="10"/>
        <v>N/A</v>
      </c>
      <c r="K44" s="237" t="str">
        <f t="shared" si="7"/>
        <v>N/A</v>
      </c>
      <c r="L44" s="178"/>
      <c r="M44" s="255">
        <f t="shared" si="8"/>
      </c>
      <c r="N44" s="256">
        <f t="shared" si="11"/>
      </c>
    </row>
    <row r="45" spans="1:14" ht="11.25">
      <c r="A45" s="234" t="str">
        <f>'Dose co intskin- ref only '!A45</f>
        <v>Cm-242</v>
      </c>
      <c r="B45" s="235" t="str">
        <f t="shared" si="0"/>
        <v>N/A</v>
      </c>
      <c r="C45" s="236" t="str">
        <f t="shared" si="1"/>
        <v>N/A</v>
      </c>
      <c r="D45" s="236" t="str">
        <f t="shared" si="2"/>
        <v>N/A</v>
      </c>
      <c r="E45" s="236" t="str">
        <f t="shared" si="3"/>
        <v>N/A</v>
      </c>
      <c r="F45" s="236" t="str">
        <f t="shared" si="4"/>
        <v>N/A</v>
      </c>
      <c r="G45" s="237" t="str">
        <f t="shared" si="5"/>
        <v>N/A</v>
      </c>
      <c r="H45" s="235" t="str">
        <f t="shared" si="6"/>
        <v>N/A</v>
      </c>
      <c r="I45" s="236" t="str">
        <f t="shared" si="9"/>
        <v>N/A</v>
      </c>
      <c r="J45" s="236" t="str">
        <f t="shared" si="10"/>
        <v>N/A</v>
      </c>
      <c r="K45" s="237" t="str">
        <f t="shared" si="7"/>
        <v>N/A</v>
      </c>
      <c r="L45" s="178"/>
      <c r="M45" s="255">
        <f t="shared" si="8"/>
      </c>
      <c r="N45" s="256">
        <f t="shared" si="11"/>
      </c>
    </row>
    <row r="46" spans="1:14" ht="11.25">
      <c r="A46" s="234" t="str">
        <f>'Dose co intskin- ref only '!A46</f>
        <v>Cm-243</v>
      </c>
      <c r="B46" s="235" t="str">
        <f t="shared" si="0"/>
        <v>N/A</v>
      </c>
      <c r="C46" s="236" t="str">
        <f t="shared" si="1"/>
        <v>N/A</v>
      </c>
      <c r="D46" s="236" t="str">
        <f t="shared" si="2"/>
        <v>N/A</v>
      </c>
      <c r="E46" s="236" t="str">
        <f t="shared" si="3"/>
        <v>N/A</v>
      </c>
      <c r="F46" s="236" t="str">
        <f t="shared" si="4"/>
        <v>N/A</v>
      </c>
      <c r="G46" s="237" t="str">
        <f t="shared" si="5"/>
        <v>N/A</v>
      </c>
      <c r="H46" s="235" t="str">
        <f t="shared" si="6"/>
        <v>N/A</v>
      </c>
      <c r="I46" s="236" t="str">
        <f t="shared" si="9"/>
        <v>N/A</v>
      </c>
      <c r="J46" s="236" t="str">
        <f t="shared" si="10"/>
        <v>N/A</v>
      </c>
      <c r="K46" s="237" t="str">
        <f t="shared" si="7"/>
        <v>N/A</v>
      </c>
      <c r="L46" s="178"/>
      <c r="M46" s="255">
        <f t="shared" si="8"/>
      </c>
      <c r="N46" s="256">
        <f t="shared" si="11"/>
      </c>
    </row>
    <row r="47" spans="1:14" ht="12" thickBot="1">
      <c r="A47" s="241" t="str">
        <f>'Dose co intskin- ref only '!A47</f>
        <v>Cm-244</v>
      </c>
      <c r="B47" s="242" t="str">
        <f t="shared" si="0"/>
        <v>N/A</v>
      </c>
      <c r="C47" s="243" t="str">
        <f t="shared" si="1"/>
        <v>N/A</v>
      </c>
      <c r="D47" s="243" t="str">
        <f t="shared" si="2"/>
        <v>N/A</v>
      </c>
      <c r="E47" s="243" t="str">
        <f t="shared" si="3"/>
        <v>N/A</v>
      </c>
      <c r="F47" s="243" t="str">
        <f t="shared" si="4"/>
        <v>N/A</v>
      </c>
      <c r="G47" s="244" t="str">
        <f t="shared" si="5"/>
        <v>N/A</v>
      </c>
      <c r="H47" s="242" t="str">
        <f t="shared" si="6"/>
        <v>N/A</v>
      </c>
      <c r="I47" s="243" t="str">
        <f t="shared" si="9"/>
        <v>N/A</v>
      </c>
      <c r="J47" s="243" t="str">
        <f t="shared" si="10"/>
        <v>N/A</v>
      </c>
      <c r="K47" s="244" t="str">
        <f t="shared" si="7"/>
        <v>N/A</v>
      </c>
      <c r="L47" s="178"/>
      <c r="M47" s="257">
        <f t="shared" si="8"/>
      </c>
      <c r="N47" s="258">
        <f t="shared" si="11"/>
      </c>
    </row>
    <row r="48" spans="12:14" ht="12" thickBot="1">
      <c r="L48" s="175"/>
      <c r="M48" s="218"/>
      <c r="N48" s="259"/>
    </row>
    <row r="49" spans="1:14" ht="12" thickBot="1">
      <c r="A49" s="157" t="s">
        <v>215</v>
      </c>
      <c r="B49" s="245" t="str">
        <f>IF(B$9="Y",VLOOKUP("TOTAL",inh_dust,5,FALSE),"N/A")</f>
        <v>N/A</v>
      </c>
      <c r="C49" s="246" t="str">
        <f>IF(C$9="Y",VLOOKUP("TOTAL",Ing_soil,5,FALSE),"N/A")</f>
        <v>N/A</v>
      </c>
      <c r="D49" s="246" t="str">
        <f>IF(D$9="Y",VLOOKUP("TOTAL",Ing_fruit,5,FALSE),"N/A")</f>
        <v>N/A</v>
      </c>
      <c r="E49" s="246" t="str">
        <f>IF(E$9="Y",VLOOKUP("TOTAL",Ing_fungi,5,FALSE),"N/A")</f>
        <v>N/A</v>
      </c>
      <c r="F49" s="246" t="str">
        <f>IF(F$9="Y",VLOOKUP("TOTAL",Ing_Water,5,FALSE),"N/A")</f>
        <v>N/A</v>
      </c>
      <c r="G49" s="247" t="str">
        <f>IF(G$9="Y",VLOOKUP("TOTAL",Skin_Dose,5,FALSE),"N/A")</f>
        <v>N/A</v>
      </c>
      <c r="H49" s="245" t="str">
        <f>IF($H$9="Y - Ext Dose Surface",IF(H$10="1 m above - infinite uniform",VLOOKUP("TOTAL",Ext_Dose_Surface,8,FALSE),IF(H$10="1 m above - 10 m diam patch",VLOOKUP("TOTAL",Ext_Dose_Surface,9,FALSE),IF(H$10="5 m from edge - infinite uniform",VLOOKUP("TOTAL",Ext_Dose_Surface,10,FALSE),IF(H$10="50 m from edge - infinite uniform",VLOOKUP("TOTAL",Ext_Dose_Surface,11,FALSE),"")))),"N/A")</f>
        <v>N/A</v>
      </c>
      <c r="I49" s="248" t="str">
        <f>IF($H$9="Y - Ext Dose Shallow",IF(I$10="1 m above - infinite uniform",VLOOKUP("TOTAL",Ext_Dose_Shallow,8,FALSE),IF(I$10="1 m above - 10 m diam patch",VLOOKUP("TOTAL",Ext_Dose_Shallow,9,FALSE),IF(I$10="5 m from edge - infinite uniform",VLOOKUP("TOTAL",Ext_Dose_Shallow,10,FALSE),IF(I$10="50 m from edge - infinite uniform",VLOOKUP("TOTAL",Ext_Dose_Shallow,11,FALSE),"")))),"N/A")</f>
        <v>N/A</v>
      </c>
      <c r="J49" s="248" t="str">
        <f>IF($H$9="Y - Ext Dose Deep",IF(J$10="1 m above - infinite uniform",VLOOKUP("TOTAL",Ext_Dose_Deep,8,FALSE),IF(J$10="1 m above - 10 m diam patch",VLOOKUP("TOTAL",Ext_Dose_Deep,9,FALSE),IF(J$10="5 m from edge - infinite uniform",VLOOKUP("TOTAL",Ext_Dose_Deep,10,FALSE),IF(J$10="50 m from edge - infinite uniform",VLOOKUP("TOTAL",Ext_Dose_Deep,11,FALSE),"")))),"N/A")</f>
        <v>N/A</v>
      </c>
      <c r="K49" s="249" t="str">
        <f>IF($H$9="Y - Ext Dose Buried",IF(K$10="shallow burial",VLOOKUP("TOTAL",Ext_Dose_Burial,6,FALSE),IF(K$10="deep burial",VLOOKUP("TOTAL",Ext_Dose_Burial,7,FALSE),"")),"N/A")</f>
        <v>N/A</v>
      </c>
      <c r="L49" s="179"/>
      <c r="M49" s="260">
        <f>IF(SUM(B49:K49)=0,"",SUM(B49:K49))</f>
      </c>
      <c r="N49" s="259"/>
    </row>
    <row r="50" spans="2:12" ht="12" thickBot="1">
      <c r="B50" s="250">
        <f>IF(OR(B49="",B49="N/A"),"",B49/$M49)</f>
      </c>
      <c r="C50" s="251">
        <f aca="true" t="shared" si="12" ref="C50:K50">IF(OR(C49="",C49="N/A"),"",C49/$M49)</f>
      </c>
      <c r="D50" s="251">
        <f t="shared" si="12"/>
      </c>
      <c r="E50" s="251">
        <f t="shared" si="12"/>
      </c>
      <c r="F50" s="251">
        <f t="shared" si="12"/>
      </c>
      <c r="G50" s="251">
        <f t="shared" si="12"/>
      </c>
      <c r="H50" s="251">
        <f t="shared" si="12"/>
      </c>
      <c r="I50" s="251">
        <f t="shared" si="12"/>
      </c>
      <c r="J50" s="251">
        <f t="shared" si="12"/>
      </c>
      <c r="K50" s="252">
        <f t="shared" si="12"/>
      </c>
      <c r="L50" s="177"/>
    </row>
  </sheetData>
  <sheetProtection password="D841" sheet="1" objects="1" scenarios="1"/>
  <mergeCells count="2">
    <mergeCell ref="H9:K9"/>
    <mergeCell ref="K1:M1"/>
  </mergeCells>
  <conditionalFormatting sqref="B11:K47 B49:K49 B7 B3:B5 G7:K7 C3:F3 C6:F6">
    <cfRule type="cellIs" priority="1" dxfId="4" operator="notEqual" stopIfTrue="1">
      <formula>"N/A"</formula>
    </cfRule>
  </conditionalFormatting>
  <conditionalFormatting sqref="M11:N47">
    <cfRule type="cellIs" priority="2" dxfId="5" operator="equal" stopIfTrue="1">
      <formula>MAX(M$11:M$47)</formula>
    </cfRule>
  </conditionalFormatting>
  <conditionalFormatting sqref="B50:K50">
    <cfRule type="cellIs" priority="3" dxfId="2" operator="equal" stopIfTrue="1">
      <formula>MAX($B$50:$K$50)</formula>
    </cfRule>
  </conditionalFormatting>
  <conditionalFormatting sqref="I2">
    <cfRule type="expression" priority="4" dxfId="4" stopIfTrue="1">
      <formula>RIGHT($I$2,7)=RIGHT($H$9,7)</formula>
    </cfRule>
  </conditionalFormatting>
  <conditionalFormatting sqref="H2">
    <cfRule type="expression" priority="5" dxfId="4" stopIfTrue="1">
      <formula>RIGHT($H$2,7)=RIGHT($H$9,7)</formula>
    </cfRule>
  </conditionalFormatting>
  <conditionalFormatting sqref="J2">
    <cfRule type="expression" priority="6" dxfId="4" stopIfTrue="1">
      <formula>RIGHT($J$2,4)=RIGHT($H$9,4)</formula>
    </cfRule>
  </conditionalFormatting>
  <conditionalFormatting sqref="K2">
    <cfRule type="expression" priority="7" dxfId="4" stopIfTrue="1">
      <formula>RIGHT($K$2,6)=RIGHT($H$9,6)</formula>
    </cfRule>
  </conditionalFormatting>
  <dataValidations count="4">
    <dataValidation type="list" allowBlank="1" showInputMessage="1" showErrorMessage="1" sqref="H10:J10">
      <formula1>"1 m above - infinite uniform, 1 m above - 10 m diam patch, 5 m from edge - infinite uniform, 50 m from edge - infinite uniform"</formula1>
    </dataValidation>
    <dataValidation type="list" allowBlank="1" showInputMessage="1" showErrorMessage="1" sqref="B9:G9">
      <formula1>"Y, N"</formula1>
    </dataValidation>
    <dataValidation type="list" allowBlank="1" showInputMessage="1" showErrorMessage="1" sqref="K10">
      <formula1>"shallow burial, deep burial"</formula1>
    </dataValidation>
    <dataValidation type="list" allowBlank="1" showInputMessage="1" showErrorMessage="1" sqref="H9:K9">
      <formula1>"N, Y - Ext Dose Surface, Y - Ext Dose Shallow, Y - Ext Dose Deep, Y - Ext Dose Buried"</formula1>
    </dataValidation>
  </dataValidations>
  <printOptions/>
  <pageMargins left="0.49" right="0.48" top="0.58" bottom="0.42" header="0.23" footer="0.29"/>
  <pageSetup fitToHeight="1" fitToWidth="1" horizontalDpi="600" verticalDpi="600" orientation="landscape" paperSize="9" scale="86" r:id="rId1"/>
</worksheet>
</file>

<file path=xl/worksheets/sheet17.xml><?xml version="1.0" encoding="utf-8"?>
<worksheet xmlns="http://schemas.openxmlformats.org/spreadsheetml/2006/main" xmlns:r="http://schemas.openxmlformats.org/officeDocument/2006/relationships">
  <dimension ref="A1:E31"/>
  <sheetViews>
    <sheetView showGridLines="0" workbookViewId="0" topLeftCell="A1">
      <selection activeCell="A1" sqref="A1"/>
    </sheetView>
  </sheetViews>
  <sheetFormatPr defaultColWidth="9.140625" defaultRowHeight="12.75"/>
  <cols>
    <col min="1" max="1" width="43.421875" style="0" customWidth="1"/>
    <col min="3" max="3" width="30.7109375" style="0" customWidth="1"/>
  </cols>
  <sheetData>
    <row r="1" spans="1:5" ht="12.75">
      <c r="A1" s="2" t="s">
        <v>34</v>
      </c>
      <c r="B1" s="2"/>
      <c r="C1" s="2"/>
      <c r="D1" s="2"/>
      <c r="E1" s="2"/>
    </row>
    <row r="2" ht="13.5" thickBot="1"/>
    <row r="3" spans="1:3" ht="12.75">
      <c r="A3" s="47" t="s">
        <v>35</v>
      </c>
      <c r="B3" s="48"/>
      <c r="C3" s="49" t="s">
        <v>87</v>
      </c>
    </row>
    <row r="4" spans="1:3" ht="12.75">
      <c r="A4" s="50" t="s">
        <v>36</v>
      </c>
      <c r="B4" s="145">
        <v>0.01</v>
      </c>
      <c r="C4" s="51" t="s">
        <v>97</v>
      </c>
    </row>
    <row r="5" spans="1:3" ht="12.75">
      <c r="A5" s="50" t="s">
        <v>37</v>
      </c>
      <c r="B5" s="145">
        <v>0.5</v>
      </c>
      <c r="C5" s="51" t="s">
        <v>26</v>
      </c>
    </row>
    <row r="6" spans="1:3" ht="14.25">
      <c r="A6" s="50" t="s">
        <v>143</v>
      </c>
      <c r="B6" s="145">
        <v>0.5</v>
      </c>
      <c r="C6" s="51" t="s">
        <v>102</v>
      </c>
    </row>
    <row r="7" spans="1:3" ht="13.5" thickBot="1">
      <c r="A7" s="52" t="s">
        <v>38</v>
      </c>
      <c r="B7" s="146">
        <v>0.01</v>
      </c>
      <c r="C7" s="53" t="s">
        <v>102</v>
      </c>
    </row>
    <row r="8" spans="1:3" ht="13.5" thickBot="1">
      <c r="A8" s="55"/>
      <c r="B8" s="56"/>
      <c r="C8" s="57"/>
    </row>
    <row r="9" spans="1:3" ht="12.75">
      <c r="A9" s="47" t="s">
        <v>39</v>
      </c>
      <c r="B9" s="54"/>
      <c r="C9" s="49"/>
    </row>
    <row r="10" spans="1:3" ht="15" thickBot="1">
      <c r="A10" s="52" t="s">
        <v>144</v>
      </c>
      <c r="B10" s="146">
        <v>1.5</v>
      </c>
      <c r="C10" s="53" t="s">
        <v>26</v>
      </c>
    </row>
    <row r="11" ht="12.75">
      <c r="B11" s="12"/>
    </row>
    <row r="12" ht="12.75">
      <c r="B12" s="12"/>
    </row>
    <row r="13" ht="12.75">
      <c r="B13" s="12"/>
    </row>
    <row r="14" ht="12.75">
      <c r="B14" s="12"/>
    </row>
    <row r="15" ht="12.75">
      <c r="B15" s="12"/>
    </row>
    <row r="16" ht="12.75">
      <c r="B16" s="12"/>
    </row>
    <row r="17" ht="12.75">
      <c r="B17" s="12"/>
    </row>
    <row r="18" ht="12.75">
      <c r="B18" s="12"/>
    </row>
    <row r="19" ht="12.75">
      <c r="B19" s="12"/>
    </row>
    <row r="20" ht="12.75">
      <c r="B20" s="12"/>
    </row>
    <row r="21" ht="12.75">
      <c r="B21" s="12"/>
    </row>
    <row r="22" ht="12.75">
      <c r="B22" s="12"/>
    </row>
    <row r="23" ht="12.75">
      <c r="B23" s="12"/>
    </row>
    <row r="24" ht="12.75">
      <c r="B24" s="12"/>
    </row>
    <row r="25" ht="12.75">
      <c r="B25" s="12"/>
    </row>
    <row r="26" ht="12.75">
      <c r="B26" s="12"/>
    </row>
    <row r="27" ht="12.75">
      <c r="B27" s="12"/>
    </row>
    <row r="28" ht="12.75">
      <c r="B28" s="12"/>
    </row>
    <row r="29" ht="12.75">
      <c r="B29" s="12"/>
    </row>
    <row r="30" ht="12.75">
      <c r="B30" s="12"/>
    </row>
    <row r="31" ht="12.75">
      <c r="B31" s="12"/>
    </row>
  </sheetData>
  <sheetProtection password="D841" sheet="1" objects="1" scenarios="1"/>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D47"/>
  <sheetViews>
    <sheetView showGridLines="0" workbookViewId="0" topLeftCell="A1">
      <selection activeCell="A1" sqref="A1"/>
    </sheetView>
  </sheetViews>
  <sheetFormatPr defaultColWidth="9.140625" defaultRowHeight="12.75"/>
  <cols>
    <col min="1" max="1" width="22.7109375" style="0" customWidth="1"/>
    <col min="4" max="4" width="2.7109375" style="31" customWidth="1"/>
  </cols>
  <sheetData>
    <row r="1" spans="1:4" ht="14.25">
      <c r="A1" s="2" t="s">
        <v>145</v>
      </c>
      <c r="B1" s="2"/>
      <c r="C1" s="2"/>
      <c r="D1" s="32"/>
    </row>
    <row r="2" spans="1:4" ht="12.75">
      <c r="A2" s="2"/>
      <c r="B2" s="2"/>
      <c r="C2" s="2"/>
      <c r="D2" s="32"/>
    </row>
    <row r="3" spans="1:4" ht="12.75">
      <c r="A3" s="135" t="s">
        <v>95</v>
      </c>
      <c r="B3" s="135"/>
      <c r="C3" s="2"/>
      <c r="D3" s="32"/>
    </row>
    <row r="4" spans="1:4" ht="12.75">
      <c r="A4" s="77" t="s">
        <v>101</v>
      </c>
      <c r="B4" s="77"/>
      <c r="C4" s="2"/>
      <c r="D4" s="32"/>
    </row>
    <row r="5" spans="1:2" ht="12.75">
      <c r="A5" s="78" t="s">
        <v>100</v>
      </c>
      <c r="B5" s="78"/>
    </row>
    <row r="6" spans="1:2" ht="12.75">
      <c r="A6" s="79" t="s">
        <v>99</v>
      </c>
      <c r="B6" s="79"/>
    </row>
    <row r="7" spans="1:2" ht="12.75">
      <c r="A7" s="80" t="s">
        <v>96</v>
      </c>
      <c r="B7" s="80"/>
    </row>
    <row r="8" spans="1:2" ht="12.75">
      <c r="A8" t="s">
        <v>50</v>
      </c>
      <c r="B8">
        <v>37</v>
      </c>
    </row>
    <row r="9" spans="1:2" ht="12.75">
      <c r="A9" t="s">
        <v>49</v>
      </c>
      <c r="B9">
        <v>2</v>
      </c>
    </row>
    <row r="10" spans="1:4" s="13" customFormat="1" ht="12.75">
      <c r="A10" s="68"/>
      <c r="B10" s="58" t="s">
        <v>47</v>
      </c>
      <c r="C10" s="58" t="s">
        <v>48</v>
      </c>
      <c r="D10" s="64"/>
    </row>
    <row r="11" spans="1:4" ht="12.75">
      <c r="A11" s="33" t="str">
        <f>'Dose co intskin- ref only '!A11</f>
        <v>H-3 (OBT)</v>
      </c>
      <c r="B11" s="69"/>
      <c r="C11" s="70">
        <v>1</v>
      </c>
      <c r="D11" s="63"/>
    </row>
    <row r="12" spans="1:4" ht="12.75">
      <c r="A12" s="33" t="str">
        <f>'Dose co intskin- ref only '!A12</f>
        <v>H-3 (H2O)</v>
      </c>
      <c r="B12" s="69"/>
      <c r="C12" s="70">
        <v>1</v>
      </c>
      <c r="D12" s="63"/>
    </row>
    <row r="13" spans="1:4" ht="12.75">
      <c r="A13" s="33" t="str">
        <f>'Dose co intskin- ref only '!A13</f>
        <v>C-14</v>
      </c>
      <c r="B13" s="69"/>
      <c r="C13" s="70">
        <v>0.125</v>
      </c>
      <c r="D13" s="63"/>
    </row>
    <row r="14" spans="1:4" ht="12.75">
      <c r="A14" s="33" t="str">
        <f>'Dose co intskin- ref only '!A14</f>
        <v>Cl-36</v>
      </c>
      <c r="B14" s="71"/>
      <c r="C14" s="70">
        <v>5</v>
      </c>
      <c r="D14" s="63"/>
    </row>
    <row r="15" spans="1:4" ht="12.75">
      <c r="A15" s="33" t="str">
        <f>'Dose co intskin- ref only '!A15</f>
        <v>K-40</v>
      </c>
      <c r="B15" s="71"/>
      <c r="C15" s="136">
        <v>0.05</v>
      </c>
      <c r="D15" s="63"/>
    </row>
    <row r="16" spans="1:4" ht="12.75">
      <c r="A16" s="33" t="str">
        <f>'Dose co intskin- ref only '!A16</f>
        <v>Co-60</v>
      </c>
      <c r="B16" s="71"/>
      <c r="C16" s="70">
        <v>0.01</v>
      </c>
      <c r="D16" s="63"/>
    </row>
    <row r="17" spans="1:4" ht="12.75">
      <c r="A17" s="33" t="str">
        <f>'Dose co intskin- ref only '!A17</f>
        <v>Sr+90</v>
      </c>
      <c r="B17" s="72">
        <v>0.00476</v>
      </c>
      <c r="C17" s="70">
        <v>0.5</v>
      </c>
      <c r="D17" s="63"/>
    </row>
    <row r="18" spans="1:4" ht="12.75">
      <c r="A18" s="33" t="str">
        <f>'Dose co intskin- ref only '!A18</f>
        <v>Tc-99</v>
      </c>
      <c r="B18" s="73">
        <v>780</v>
      </c>
      <c r="C18" s="137">
        <v>20</v>
      </c>
      <c r="D18" s="65"/>
    </row>
    <row r="19" spans="1:4" ht="12.75">
      <c r="A19" s="33" t="str">
        <f>'Dose co intskin- ref only '!A19</f>
        <v>Ru+106</v>
      </c>
      <c r="B19" s="69"/>
      <c r="C19" s="74">
        <v>0.000214</v>
      </c>
      <c r="D19" s="63"/>
    </row>
    <row r="20" spans="1:4" ht="12.75">
      <c r="A20" s="33" t="str">
        <f>'Dose co intskin- ref only '!A20</f>
        <v>Sn+126</v>
      </c>
      <c r="B20" s="69"/>
      <c r="C20" s="70">
        <v>0.1</v>
      </c>
      <c r="D20" s="63"/>
    </row>
    <row r="21" spans="1:4" ht="12.75">
      <c r="A21" s="33" t="str">
        <f>'Dose co intskin- ref only '!A21</f>
        <v>I-129</v>
      </c>
      <c r="B21" s="73">
        <v>0.0034</v>
      </c>
      <c r="C21" s="136">
        <v>0.05</v>
      </c>
      <c r="D21" s="63"/>
    </row>
    <row r="22" spans="1:4" ht="12.75">
      <c r="A22" s="33" t="str">
        <f>'Dose co intskin- ref only '!A22</f>
        <v>Cs-134</v>
      </c>
      <c r="B22" s="69"/>
      <c r="C22" s="136">
        <v>0.05</v>
      </c>
      <c r="D22" s="63"/>
    </row>
    <row r="23" spans="1:4" ht="12.75">
      <c r="A23" s="33" t="str">
        <f>'Dose co intskin- ref only '!A23</f>
        <v>Cs+137</v>
      </c>
      <c r="B23" s="72">
        <v>1.13</v>
      </c>
      <c r="C23" s="136">
        <v>0.05</v>
      </c>
      <c r="D23" s="63"/>
    </row>
    <row r="24" spans="1:4" ht="12.75">
      <c r="A24" s="33" t="str">
        <f>'Dose co intskin- ref only '!A24</f>
        <v>Pb+210</v>
      </c>
      <c r="B24" s="69"/>
      <c r="C24" s="74">
        <f>AVERAGE(0.018,0.32)</f>
        <v>0.169</v>
      </c>
      <c r="D24" s="63"/>
    </row>
    <row r="25" spans="1:4" ht="12.75">
      <c r="A25" s="33" t="str">
        <f>'Dose co intskin- ref only '!A25</f>
        <v>Po-210</v>
      </c>
      <c r="B25" s="69"/>
      <c r="C25" s="136">
        <v>0.0002</v>
      </c>
      <c r="D25" s="63"/>
    </row>
    <row r="26" spans="1:4" ht="12.75">
      <c r="A26" s="33" t="str">
        <f>'Dose co intskin- ref only '!A26</f>
        <v>Ra+226</v>
      </c>
      <c r="B26" s="71"/>
      <c r="C26" s="137">
        <v>0.04</v>
      </c>
      <c r="D26" s="65"/>
    </row>
    <row r="27" spans="1:4" ht="12.75">
      <c r="A27" s="33" t="str">
        <f>'Dose co intskin- ref only '!A27</f>
        <v>Ra+228</v>
      </c>
      <c r="B27" s="75"/>
      <c r="C27" s="137">
        <v>0.04</v>
      </c>
      <c r="D27" s="65"/>
    </row>
    <row r="28" spans="1:4" ht="12.75">
      <c r="A28" s="33" t="str">
        <f>'Dose co intskin- ref only '!A28</f>
        <v>Th+228</v>
      </c>
      <c r="B28" s="75"/>
      <c r="C28" s="136">
        <v>0.0005</v>
      </c>
      <c r="D28" s="63"/>
    </row>
    <row r="29" spans="1:4" ht="12.75">
      <c r="A29" s="33" t="str">
        <f>'Dose co intskin- ref only '!A29</f>
        <v>Th+229</v>
      </c>
      <c r="B29" s="75"/>
      <c r="C29" s="136">
        <v>0.0005</v>
      </c>
      <c r="D29" s="63"/>
    </row>
    <row r="30" spans="1:4" ht="12.75">
      <c r="A30" s="33" t="str">
        <f>'Dose co intskin- ref only '!A30</f>
        <v>Th-230</v>
      </c>
      <c r="B30" s="75"/>
      <c r="C30" s="136">
        <v>0.0005</v>
      </c>
      <c r="D30" s="63"/>
    </row>
    <row r="31" spans="1:4" ht="12.75">
      <c r="A31" s="33" t="str">
        <f>'Dose co intskin- ref only '!A31</f>
        <v>Th-232</v>
      </c>
      <c r="B31" s="75"/>
      <c r="C31" s="136">
        <v>0.0005</v>
      </c>
      <c r="D31" s="63"/>
    </row>
    <row r="32" spans="1:4" ht="12.75">
      <c r="A32" s="33" t="str">
        <f>'Dose co intskin- ref only '!A32</f>
        <v>Pa-231</v>
      </c>
      <c r="B32" s="75"/>
      <c r="C32" s="136">
        <v>0.04</v>
      </c>
      <c r="D32" s="63"/>
    </row>
    <row r="33" spans="1:4" ht="12.75">
      <c r="A33" s="33" t="str">
        <f>'Dose co intskin- ref only '!A33</f>
        <v>U-233</v>
      </c>
      <c r="B33" s="75"/>
      <c r="C33" s="136">
        <v>0.0001</v>
      </c>
      <c r="D33" s="63"/>
    </row>
    <row r="34" spans="1:4" ht="12.75">
      <c r="A34" s="33" t="str">
        <f>'Dose co intskin- ref only '!A34</f>
        <v>U-234</v>
      </c>
      <c r="B34" s="75"/>
      <c r="C34" s="136">
        <v>0.0001</v>
      </c>
      <c r="D34" s="63"/>
    </row>
    <row r="35" spans="1:4" ht="12.75">
      <c r="A35" s="33" t="str">
        <f>'Dose co intskin- ref only '!A35</f>
        <v>U+235</v>
      </c>
      <c r="B35" s="75"/>
      <c r="C35" s="136">
        <v>0.0001</v>
      </c>
      <c r="D35" s="63"/>
    </row>
    <row r="36" spans="1:4" ht="12.75">
      <c r="A36" s="33" t="str">
        <f>'Dose co intskin- ref only '!A36</f>
        <v>U-236</v>
      </c>
      <c r="B36" s="75"/>
      <c r="C36" s="136">
        <v>0.0001</v>
      </c>
      <c r="D36" s="63"/>
    </row>
    <row r="37" spans="1:4" ht="12.75">
      <c r="A37" s="33" t="str">
        <f>'Dose co intskin- ref only '!A37</f>
        <v>U+238</v>
      </c>
      <c r="B37" s="75"/>
      <c r="C37" s="136">
        <v>0.0001</v>
      </c>
      <c r="D37" s="63"/>
    </row>
    <row r="38" spans="1:4" ht="12.75">
      <c r="A38" s="33" t="str">
        <f>'Dose co intskin- ref only '!A38</f>
        <v>Np+237</v>
      </c>
      <c r="B38" s="73">
        <v>0.057</v>
      </c>
      <c r="C38" s="74">
        <v>0.003</v>
      </c>
      <c r="D38" s="63"/>
    </row>
    <row r="39" spans="1:4" ht="12.75">
      <c r="A39" s="33" t="str">
        <f>'Dose co intskin- ref only '!A39</f>
        <v>Pu-238</v>
      </c>
      <c r="B39" s="75"/>
      <c r="C39" s="136">
        <v>0.0001</v>
      </c>
      <c r="D39" s="63"/>
    </row>
    <row r="40" spans="1:4" ht="12.75">
      <c r="A40" s="33" t="str">
        <f>'Dose co intskin- ref only '!A40</f>
        <v>Pu-239</v>
      </c>
      <c r="B40" s="75"/>
      <c r="C40" s="136">
        <v>0.0001</v>
      </c>
      <c r="D40" s="63"/>
    </row>
    <row r="41" spans="1:4" ht="12.75">
      <c r="A41" s="33" t="str">
        <f>'Dose co intskin- ref only '!A41</f>
        <v>Pu-240</v>
      </c>
      <c r="B41" s="75"/>
      <c r="C41" s="136">
        <v>0.0001</v>
      </c>
      <c r="D41" s="63"/>
    </row>
    <row r="42" spans="1:4" ht="12.75">
      <c r="A42" s="33" t="str">
        <f>'Dose co intskin- ref only '!A42</f>
        <v>Pu-241</v>
      </c>
      <c r="B42" s="75"/>
      <c r="C42" s="136">
        <v>0.0001</v>
      </c>
      <c r="D42" s="63"/>
    </row>
    <row r="43" spans="1:4" ht="12.75">
      <c r="A43" s="33" t="str">
        <f>'Dose co intskin- ref only '!A43</f>
        <v>Pu-242</v>
      </c>
      <c r="B43" s="75"/>
      <c r="C43" s="136">
        <v>0.0001</v>
      </c>
      <c r="D43" s="63"/>
    </row>
    <row r="44" spans="1:4" ht="12.75">
      <c r="A44" s="33" t="str">
        <f>'Dose co intskin- ref only '!A44</f>
        <v>Am-241</v>
      </c>
      <c r="B44" s="75"/>
      <c r="C44" s="136">
        <v>0.001</v>
      </c>
      <c r="D44" s="63"/>
    </row>
    <row r="45" spans="1:4" ht="12.75">
      <c r="A45" s="33" t="str">
        <f>'Dose co intskin- ref only '!A45</f>
        <v>Cm-242</v>
      </c>
      <c r="B45" s="75"/>
      <c r="C45" s="74">
        <v>0.00013</v>
      </c>
      <c r="D45" s="63"/>
    </row>
    <row r="46" spans="1:4" ht="12.75">
      <c r="A46" s="33" t="str">
        <f>'Dose co intskin- ref only '!A46</f>
        <v>Cm-243</v>
      </c>
      <c r="B46" s="75"/>
      <c r="C46" s="74">
        <v>0.00013</v>
      </c>
      <c r="D46" s="63"/>
    </row>
    <row r="47" spans="1:4" ht="12.75">
      <c r="A47" s="33" t="str">
        <f>'Dose co intskin- ref only '!A47</f>
        <v>Cm-244</v>
      </c>
      <c r="B47" s="75"/>
      <c r="C47" s="74">
        <v>0.00013</v>
      </c>
      <c r="D47" s="63"/>
    </row>
  </sheetData>
  <sheetProtection password="D841" sheet="1" objects="1" scenarios="1"/>
  <printOptions/>
  <pageMargins left="0.26" right="0.15" top="0.34" bottom="0.14" header="0.14" footer="0.07"/>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AH64"/>
  <sheetViews>
    <sheetView showGridLines="0" workbookViewId="0" topLeftCell="A1">
      <selection activeCell="A1" sqref="A1"/>
    </sheetView>
  </sheetViews>
  <sheetFormatPr defaultColWidth="9.140625" defaultRowHeight="12.75"/>
  <cols>
    <col min="1" max="1" width="13.7109375" style="0" customWidth="1"/>
    <col min="2" max="5" width="12.7109375" style="0" customWidth="1"/>
    <col min="7" max="10" width="12.7109375" style="0" customWidth="1"/>
    <col min="12" max="15" width="12.7109375" style="0" customWidth="1"/>
    <col min="17" max="18" width="14.140625" style="0" customWidth="1"/>
  </cols>
  <sheetData>
    <row r="1" ht="12.75">
      <c r="A1" s="2" t="s">
        <v>172</v>
      </c>
    </row>
    <row r="2" spans="2:17" ht="12.75">
      <c r="B2" s="2" t="s">
        <v>9</v>
      </c>
      <c r="C2" s="2"/>
      <c r="G2" s="2" t="s">
        <v>10</v>
      </c>
      <c r="H2" s="2"/>
      <c r="L2" s="2" t="s">
        <v>11</v>
      </c>
      <c r="Q2" s="2" t="s">
        <v>12</v>
      </c>
    </row>
    <row r="3" spans="2:17" ht="14.25">
      <c r="B3" s="2" t="s">
        <v>146</v>
      </c>
      <c r="C3" s="2"/>
      <c r="G3" s="2" t="s">
        <v>147</v>
      </c>
      <c r="H3" s="2"/>
      <c r="L3" s="2" t="s">
        <v>147</v>
      </c>
      <c r="Q3" s="2" t="s">
        <v>147</v>
      </c>
    </row>
    <row r="4" spans="2:17" ht="12.75">
      <c r="B4" s="2"/>
      <c r="C4" s="2"/>
      <c r="G4" s="2"/>
      <c r="H4" s="2"/>
      <c r="L4" s="2"/>
      <c r="Q4" s="2"/>
    </row>
    <row r="5" spans="1:17" ht="12.75">
      <c r="A5" t="s">
        <v>173</v>
      </c>
      <c r="C5" s="2"/>
      <c r="G5" s="2"/>
      <c r="H5" s="2"/>
      <c r="L5" s="2"/>
      <c r="Q5" s="2"/>
    </row>
    <row r="6" spans="2:17" ht="12.75">
      <c r="B6" s="2"/>
      <c r="C6" s="2"/>
      <c r="G6" s="2"/>
      <c r="H6" s="2"/>
      <c r="L6" s="2"/>
      <c r="Q6" s="2"/>
    </row>
    <row r="7" spans="1:20" ht="12.75">
      <c r="A7" s="15"/>
      <c r="B7" s="15" t="s">
        <v>13</v>
      </c>
      <c r="C7" s="15" t="s">
        <v>13</v>
      </c>
      <c r="D7" s="15" t="s">
        <v>17</v>
      </c>
      <c r="E7" s="15" t="s">
        <v>20</v>
      </c>
      <c r="F7" s="15"/>
      <c r="G7" s="15" t="s">
        <v>13</v>
      </c>
      <c r="H7" s="15" t="s">
        <v>13</v>
      </c>
      <c r="I7" s="15" t="s">
        <v>17</v>
      </c>
      <c r="J7" s="15" t="s">
        <v>20</v>
      </c>
      <c r="K7" s="15"/>
      <c r="L7" s="15" t="s">
        <v>13</v>
      </c>
      <c r="M7" s="15" t="s">
        <v>13</v>
      </c>
      <c r="N7" s="15" t="s">
        <v>17</v>
      </c>
      <c r="O7" s="15" t="s">
        <v>20</v>
      </c>
      <c r="P7" s="15"/>
      <c r="Q7" s="15" t="s">
        <v>21</v>
      </c>
      <c r="R7" s="15" t="s">
        <v>13</v>
      </c>
      <c r="S7" s="15"/>
      <c r="T7" s="15"/>
    </row>
    <row r="8" spans="1:20" ht="12.75">
      <c r="A8" s="15"/>
      <c r="B8" s="15" t="s">
        <v>14</v>
      </c>
      <c r="C8" s="15" t="s">
        <v>15</v>
      </c>
      <c r="D8" s="15" t="s">
        <v>18</v>
      </c>
      <c r="E8" s="15" t="s">
        <v>18</v>
      </c>
      <c r="F8" s="15"/>
      <c r="G8" s="15" t="s">
        <v>14</v>
      </c>
      <c r="H8" s="15" t="s">
        <v>15</v>
      </c>
      <c r="I8" s="15" t="s">
        <v>18</v>
      </c>
      <c r="J8" s="15" t="s">
        <v>18</v>
      </c>
      <c r="K8" s="15"/>
      <c r="L8" s="15" t="s">
        <v>14</v>
      </c>
      <c r="M8" s="15" t="s">
        <v>15</v>
      </c>
      <c r="N8" s="15" t="s">
        <v>18</v>
      </c>
      <c r="O8" s="15" t="s">
        <v>18</v>
      </c>
      <c r="P8" s="15"/>
      <c r="Q8" s="15" t="s">
        <v>22</v>
      </c>
      <c r="R8" s="15" t="s">
        <v>24</v>
      </c>
      <c r="S8" s="15"/>
      <c r="T8" s="15"/>
    </row>
    <row r="9" spans="1:20" ht="12.75">
      <c r="A9" s="15" t="s">
        <v>46</v>
      </c>
      <c r="B9" s="15"/>
      <c r="C9" s="15" t="s">
        <v>16</v>
      </c>
      <c r="D9" s="15" t="s">
        <v>19</v>
      </c>
      <c r="E9" s="15" t="s">
        <v>19</v>
      </c>
      <c r="F9" s="15"/>
      <c r="G9" s="15"/>
      <c r="H9" s="15" t="s">
        <v>16</v>
      </c>
      <c r="I9" s="15" t="s">
        <v>19</v>
      </c>
      <c r="J9" s="15" t="s">
        <v>19</v>
      </c>
      <c r="K9" s="15"/>
      <c r="L9" s="15"/>
      <c r="M9" s="15" t="s">
        <v>16</v>
      </c>
      <c r="N9" s="15" t="s">
        <v>19</v>
      </c>
      <c r="O9" s="15" t="s">
        <v>19</v>
      </c>
      <c r="P9" s="15"/>
      <c r="Q9" s="15" t="s">
        <v>23</v>
      </c>
      <c r="R9" s="15" t="s">
        <v>25</v>
      </c>
      <c r="S9" s="15"/>
      <c r="T9" s="15"/>
    </row>
    <row r="10" spans="1:20" ht="12.75">
      <c r="A10" s="15">
        <v>37</v>
      </c>
      <c r="B10" s="15"/>
      <c r="C10" s="15"/>
      <c r="D10" s="15"/>
      <c r="E10" s="15"/>
      <c r="F10" s="15"/>
      <c r="G10" s="15"/>
      <c r="H10" s="15"/>
      <c r="I10" s="15"/>
      <c r="J10" s="15"/>
      <c r="K10" s="15"/>
      <c r="L10" s="15"/>
      <c r="M10" s="15"/>
      <c r="N10" s="15"/>
      <c r="O10" s="15"/>
      <c r="P10" s="15"/>
      <c r="Q10" s="15"/>
      <c r="R10" s="15"/>
      <c r="S10" s="15"/>
      <c r="T10" s="15"/>
    </row>
    <row r="11" spans="1:34" ht="12.75">
      <c r="A11" s="66" t="str">
        <f>'Dose co intskin- ref only '!A11</f>
        <v>H-3 (OBT)</v>
      </c>
      <c r="B11" s="131">
        <v>0</v>
      </c>
      <c r="C11" s="131">
        <v>0</v>
      </c>
      <c r="D11" s="131">
        <v>0</v>
      </c>
      <c r="E11" s="131">
        <v>0</v>
      </c>
      <c r="F11" s="209"/>
      <c r="G11" s="131">
        <v>0</v>
      </c>
      <c r="H11" s="131">
        <v>0</v>
      </c>
      <c r="I11" s="131">
        <v>0</v>
      </c>
      <c r="J11" s="131">
        <v>0</v>
      </c>
      <c r="K11" s="209"/>
      <c r="L11" s="131">
        <v>0</v>
      </c>
      <c r="M11" s="131">
        <v>0</v>
      </c>
      <c r="N11" s="131">
        <v>0</v>
      </c>
      <c r="O11" s="131">
        <v>0</v>
      </c>
      <c r="P11" s="209"/>
      <c r="Q11" s="131">
        <v>0</v>
      </c>
      <c r="R11" s="131">
        <v>0</v>
      </c>
      <c r="S11" s="17"/>
      <c r="T11" s="17"/>
      <c r="U11" s="1"/>
      <c r="V11" s="1"/>
      <c r="W11" s="1"/>
      <c r="X11" s="1"/>
      <c r="Y11" s="1"/>
      <c r="Z11" s="1"/>
      <c r="AA11" s="1"/>
      <c r="AB11" s="1"/>
      <c r="AC11" s="1"/>
      <c r="AD11" s="1"/>
      <c r="AE11" s="12"/>
      <c r="AF11" s="12"/>
      <c r="AG11" s="12"/>
      <c r="AH11" s="12"/>
    </row>
    <row r="12" spans="1:34" ht="12.75">
      <c r="A12" s="66" t="str">
        <f>'Dose co intskin- ref only '!A12</f>
        <v>H-3 (H2O)</v>
      </c>
      <c r="B12" s="131">
        <v>0</v>
      </c>
      <c r="C12" s="131">
        <v>0</v>
      </c>
      <c r="D12" s="131">
        <v>0</v>
      </c>
      <c r="E12" s="131">
        <v>0</v>
      </c>
      <c r="F12" s="209"/>
      <c r="G12" s="131">
        <v>0</v>
      </c>
      <c r="H12" s="131">
        <v>0</v>
      </c>
      <c r="I12" s="131">
        <v>0</v>
      </c>
      <c r="J12" s="131">
        <v>0</v>
      </c>
      <c r="K12" s="209"/>
      <c r="L12" s="131">
        <v>0</v>
      </c>
      <c r="M12" s="131">
        <v>0</v>
      </c>
      <c r="N12" s="131">
        <v>0</v>
      </c>
      <c r="O12" s="131">
        <v>0</v>
      </c>
      <c r="P12" s="209"/>
      <c r="Q12" s="131">
        <v>0</v>
      </c>
      <c r="R12" s="131">
        <v>0</v>
      </c>
      <c r="S12" s="17"/>
      <c r="T12" s="17"/>
      <c r="U12" s="1"/>
      <c r="V12" s="1"/>
      <c r="W12" s="1"/>
      <c r="X12" s="1"/>
      <c r="Y12" s="1"/>
      <c r="Z12" s="1"/>
      <c r="AA12" s="1"/>
      <c r="AB12" s="1"/>
      <c r="AC12" s="1"/>
      <c r="AD12" s="1"/>
      <c r="AE12" s="12"/>
      <c r="AF12" s="12"/>
      <c r="AG12" s="12"/>
      <c r="AH12" s="12"/>
    </row>
    <row r="13" spans="1:34" ht="12.75">
      <c r="A13" s="66" t="str">
        <f>'Dose co intskin- ref only '!A13</f>
        <v>C-14</v>
      </c>
      <c r="B13" s="131">
        <v>0</v>
      </c>
      <c r="C13" s="131">
        <v>0</v>
      </c>
      <c r="D13" s="131">
        <v>0</v>
      </c>
      <c r="E13" s="131">
        <v>0</v>
      </c>
      <c r="F13" s="209"/>
      <c r="G13" s="131">
        <v>0</v>
      </c>
      <c r="H13" s="131">
        <v>0</v>
      </c>
      <c r="I13" s="131">
        <v>0</v>
      </c>
      <c r="J13" s="131">
        <v>0</v>
      </c>
      <c r="K13" s="209"/>
      <c r="L13" s="131">
        <v>0</v>
      </c>
      <c r="M13" s="131">
        <v>0</v>
      </c>
      <c r="N13" s="131">
        <v>0</v>
      </c>
      <c r="O13" s="131">
        <v>0</v>
      </c>
      <c r="P13" s="209"/>
      <c r="Q13" s="131">
        <v>0</v>
      </c>
      <c r="R13" s="131">
        <v>0</v>
      </c>
      <c r="S13" s="17"/>
      <c r="T13" s="17"/>
      <c r="U13" s="1"/>
      <c r="V13" s="1"/>
      <c r="W13" s="1"/>
      <c r="X13" s="1"/>
      <c r="Y13" s="1"/>
      <c r="Z13" s="1"/>
      <c r="AA13" s="1"/>
      <c r="AB13" s="1"/>
      <c r="AC13" s="1"/>
      <c r="AD13" s="1"/>
      <c r="AE13" s="12"/>
      <c r="AF13" s="12"/>
      <c r="AG13" s="12"/>
      <c r="AH13" s="12"/>
    </row>
    <row r="14" spans="1:34" ht="12.75">
      <c r="A14" s="66" t="str">
        <f>'Dose co intskin- ref only '!A14</f>
        <v>Cl-36</v>
      </c>
      <c r="B14" s="131">
        <v>2.7E-07</v>
      </c>
      <c r="C14" s="131">
        <v>2.6E-07</v>
      </c>
      <c r="D14" s="131">
        <v>2.1E-09</v>
      </c>
      <c r="E14" s="131">
        <v>6.5E-10</v>
      </c>
      <c r="F14" s="209"/>
      <c r="G14" s="131">
        <v>5.3E-08</v>
      </c>
      <c r="H14" s="131">
        <v>4.6E-08</v>
      </c>
      <c r="I14" s="131">
        <v>1.9E-09</v>
      </c>
      <c r="J14" s="131">
        <v>1E-10</v>
      </c>
      <c r="K14" s="209"/>
      <c r="L14" s="131">
        <v>7.1E-08</v>
      </c>
      <c r="M14" s="131">
        <v>6.4E-08</v>
      </c>
      <c r="N14" s="131">
        <v>2.2E-09</v>
      </c>
      <c r="O14" s="131">
        <v>1E-10</v>
      </c>
      <c r="P14" s="209"/>
      <c r="Q14" s="131">
        <v>6.9E-09</v>
      </c>
      <c r="R14" s="131">
        <v>4.9E-11</v>
      </c>
      <c r="S14" s="17"/>
      <c r="T14" s="17"/>
      <c r="U14" s="1"/>
      <c r="V14" s="1"/>
      <c r="W14" s="1"/>
      <c r="X14" s="1"/>
      <c r="Y14" s="1"/>
      <c r="Z14" s="1"/>
      <c r="AA14" s="1"/>
      <c r="AB14" s="1"/>
      <c r="AC14" s="1"/>
      <c r="AD14" s="1"/>
      <c r="AE14" s="12"/>
      <c r="AF14" s="12"/>
      <c r="AG14" s="12"/>
      <c r="AH14" s="12"/>
    </row>
    <row r="15" spans="1:34" ht="12.75">
      <c r="A15" s="66" t="str">
        <f>'Dose co intskin- ref only '!A15</f>
        <v>K-40</v>
      </c>
      <c r="B15" s="131">
        <v>9.3E-06</v>
      </c>
      <c r="C15" s="131">
        <v>4.9E-06</v>
      </c>
      <c r="D15" s="131">
        <v>1.8E-06</v>
      </c>
      <c r="E15" s="131">
        <v>5.8E-07</v>
      </c>
      <c r="F15" s="209"/>
      <c r="G15" s="131">
        <v>2E-05</v>
      </c>
      <c r="H15" s="131">
        <v>1.2E-05</v>
      </c>
      <c r="I15" s="131">
        <v>2.1E-06</v>
      </c>
      <c r="J15" s="131">
        <v>1.4E-07</v>
      </c>
      <c r="K15" s="209"/>
      <c r="L15" s="131">
        <v>4.3E-05</v>
      </c>
      <c r="M15" s="131">
        <v>3.5E-05</v>
      </c>
      <c r="N15" s="131">
        <v>2.5E-06</v>
      </c>
      <c r="O15" s="131">
        <v>1.8E-07</v>
      </c>
      <c r="P15" s="209"/>
      <c r="Q15" s="131">
        <v>1.5E-05</v>
      </c>
      <c r="R15" s="131">
        <v>5.5E-07</v>
      </c>
      <c r="S15" s="17"/>
      <c r="T15" s="17"/>
      <c r="U15" s="1"/>
      <c r="V15" s="1"/>
      <c r="W15" s="1"/>
      <c r="X15" s="1"/>
      <c r="Y15" s="1"/>
      <c r="Z15" s="1"/>
      <c r="AA15" s="1"/>
      <c r="AB15" s="1"/>
      <c r="AC15" s="1"/>
      <c r="AD15" s="1"/>
      <c r="AE15" s="12"/>
      <c r="AF15" s="12"/>
      <c r="AG15" s="12"/>
      <c r="AH15" s="12"/>
    </row>
    <row r="16" spans="1:34" ht="12.75">
      <c r="A16" s="66" t="str">
        <f>'Dose co intskin- ref only '!A16</f>
        <v>Co-60</v>
      </c>
      <c r="B16" s="131">
        <v>0.00011</v>
      </c>
      <c r="C16" s="131">
        <v>3.2E-05</v>
      </c>
      <c r="D16" s="131">
        <v>2.9E-05</v>
      </c>
      <c r="E16" s="131">
        <v>9.5E-06</v>
      </c>
      <c r="F16" s="209"/>
      <c r="G16" s="131">
        <v>0.00032</v>
      </c>
      <c r="H16" s="131">
        <v>0.0002</v>
      </c>
      <c r="I16" s="131">
        <v>3.3E-05</v>
      </c>
      <c r="J16" s="131">
        <v>2.1E-06</v>
      </c>
      <c r="K16" s="209"/>
      <c r="L16" s="131">
        <v>0.00068</v>
      </c>
      <c r="M16" s="131">
        <v>0.00055</v>
      </c>
      <c r="N16" s="131">
        <v>4E-05</v>
      </c>
      <c r="O16" s="131">
        <v>2.1E-06</v>
      </c>
      <c r="P16" s="209"/>
      <c r="Q16" s="131">
        <v>0.00022</v>
      </c>
      <c r="R16" s="131">
        <v>6.7E-06</v>
      </c>
      <c r="S16" s="17"/>
      <c r="T16" s="17"/>
      <c r="U16" s="1"/>
      <c r="V16" s="1"/>
      <c r="W16" s="1"/>
      <c r="X16" s="1"/>
      <c r="Y16" s="1"/>
      <c r="Z16" s="1"/>
      <c r="AA16" s="1"/>
      <c r="AB16" s="1"/>
      <c r="AC16" s="1"/>
      <c r="AD16" s="1"/>
      <c r="AE16" s="12"/>
      <c r="AF16" s="12"/>
      <c r="AG16" s="12"/>
      <c r="AH16" s="12"/>
    </row>
    <row r="17" spans="1:30" ht="12.75">
      <c r="A17" s="66" t="str">
        <f>'Dose co intskin- ref only '!A17</f>
        <v>Sr+90</v>
      </c>
      <c r="B17" s="131">
        <v>6.1E-06</v>
      </c>
      <c r="C17" s="131">
        <v>6.1E-06</v>
      </c>
      <c r="D17" s="131">
        <v>3.7E-12</v>
      </c>
      <c r="E17" s="131">
        <v>7.5E-16</v>
      </c>
      <c r="F17" s="209"/>
      <c r="G17" s="131">
        <v>2.1E-06</v>
      </c>
      <c r="H17" s="131">
        <v>2.1E-06</v>
      </c>
      <c r="I17" s="131">
        <v>3E-14</v>
      </c>
      <c r="J17" s="131">
        <v>3.2E-20</v>
      </c>
      <c r="K17" s="209"/>
      <c r="L17" s="131">
        <v>2.1E-06</v>
      </c>
      <c r="M17" s="131">
        <v>2.1E-06</v>
      </c>
      <c r="N17" s="131">
        <v>3.3E-14</v>
      </c>
      <c r="O17" s="131">
        <v>7.6E-19</v>
      </c>
      <c r="P17" s="209"/>
      <c r="Q17" s="131">
        <v>7.9E-35</v>
      </c>
      <c r="R17" s="131">
        <v>7.6E-35</v>
      </c>
      <c r="S17" s="17"/>
      <c r="T17" s="17"/>
      <c r="U17" s="1"/>
      <c r="V17" s="1"/>
      <c r="W17" s="1"/>
      <c r="X17" s="1"/>
      <c r="Y17" s="1"/>
      <c r="Z17" s="1"/>
      <c r="AA17" s="1"/>
      <c r="AB17" s="1"/>
      <c r="AC17" s="1"/>
      <c r="AD17" s="1"/>
    </row>
    <row r="18" spans="1:30" ht="12.75">
      <c r="A18" s="66" t="str">
        <f>'Dose co intskin- ref only '!A18</f>
        <v>Tc-99</v>
      </c>
      <c r="B18" s="131">
        <v>2E-12</v>
      </c>
      <c r="C18" s="131">
        <v>2E-12</v>
      </c>
      <c r="D18" s="131">
        <v>0</v>
      </c>
      <c r="E18" s="131">
        <v>0</v>
      </c>
      <c r="F18" s="209"/>
      <c r="G18" s="131">
        <v>3.8E-11</v>
      </c>
      <c r="H18" s="131">
        <v>3.8E-11</v>
      </c>
      <c r="I18" s="131">
        <v>0</v>
      </c>
      <c r="J18" s="131">
        <v>0</v>
      </c>
      <c r="K18" s="209"/>
      <c r="L18" s="131">
        <v>3.8E-11</v>
      </c>
      <c r="M18" s="131">
        <v>3.8E-11</v>
      </c>
      <c r="N18" s="131">
        <v>0</v>
      </c>
      <c r="O18" s="131">
        <v>0</v>
      </c>
      <c r="P18" s="209"/>
      <c r="Q18" s="131">
        <v>0</v>
      </c>
      <c r="R18" s="131">
        <v>0</v>
      </c>
      <c r="S18" s="17"/>
      <c r="T18" s="17"/>
      <c r="U18" s="1"/>
      <c r="V18" s="1"/>
      <c r="W18" s="1"/>
      <c r="X18" s="1"/>
      <c r="Y18" s="1"/>
      <c r="Z18" s="1"/>
      <c r="AA18" s="1"/>
      <c r="AB18" s="1"/>
      <c r="AC18" s="1"/>
      <c r="AD18" s="1"/>
    </row>
    <row r="19" spans="1:30" ht="12.75">
      <c r="A19" s="66" t="str">
        <f>'Dose co intskin- ref only '!A19</f>
        <v>Ru+106</v>
      </c>
      <c r="B19" s="131">
        <v>1.7E-05</v>
      </c>
      <c r="C19" s="131">
        <v>1E-05</v>
      </c>
      <c r="D19" s="131">
        <v>2.7E-06</v>
      </c>
      <c r="E19" s="131">
        <v>8.3E-07</v>
      </c>
      <c r="F19" s="209"/>
      <c r="G19" s="131">
        <v>3.3E-05</v>
      </c>
      <c r="H19" s="131">
        <v>2.4E-05</v>
      </c>
      <c r="I19" s="131">
        <v>2.5E-06</v>
      </c>
      <c r="J19" s="131">
        <v>1.4E-07</v>
      </c>
      <c r="K19" s="209"/>
      <c r="L19" s="131">
        <v>5.7E-05</v>
      </c>
      <c r="M19" s="131">
        <v>4.8E-05</v>
      </c>
      <c r="N19" s="131">
        <v>2.9E-06</v>
      </c>
      <c r="O19" s="131">
        <v>1.4E-07</v>
      </c>
      <c r="P19" s="209"/>
      <c r="Q19" s="131">
        <v>1E-05</v>
      </c>
      <c r="R19" s="131">
        <v>1.4E-07</v>
      </c>
      <c r="S19" s="17"/>
      <c r="T19" s="17"/>
      <c r="U19" s="1"/>
      <c r="V19" s="1"/>
      <c r="W19" s="1"/>
      <c r="X19" s="1"/>
      <c r="Y19" s="1"/>
      <c r="Z19" s="1"/>
      <c r="AA19" s="1"/>
      <c r="AB19" s="1"/>
      <c r="AC19" s="1"/>
      <c r="AD19" s="1"/>
    </row>
    <row r="20" spans="1:30" ht="12.75">
      <c r="A20" s="66" t="str">
        <f>'Dose co intskin- ref only '!A20</f>
        <v>Sn+126</v>
      </c>
      <c r="B20" s="131">
        <v>9E-05</v>
      </c>
      <c r="C20" s="131">
        <v>2.7E-05</v>
      </c>
      <c r="D20" s="131">
        <v>2.5E-05</v>
      </c>
      <c r="E20" s="131">
        <v>7.8E-06</v>
      </c>
      <c r="F20" s="209"/>
      <c r="G20" s="131">
        <v>0.00025</v>
      </c>
      <c r="H20" s="131">
        <v>0.00017</v>
      </c>
      <c r="I20" s="131">
        <v>2.2E-05</v>
      </c>
      <c r="J20" s="131">
        <v>1.2E-06</v>
      </c>
      <c r="K20" s="209"/>
      <c r="L20" s="131">
        <v>0.00047</v>
      </c>
      <c r="M20" s="131">
        <v>0.00038</v>
      </c>
      <c r="N20" s="131">
        <v>2.6E-05</v>
      </c>
      <c r="O20" s="131">
        <v>1.2E-06</v>
      </c>
      <c r="P20" s="209"/>
      <c r="Q20" s="131">
        <v>8.8E-05</v>
      </c>
      <c r="R20" s="131">
        <v>8.7E-07</v>
      </c>
      <c r="S20" s="17"/>
      <c r="T20" s="17"/>
      <c r="U20" s="1"/>
      <c r="V20" s="1"/>
      <c r="W20" s="1"/>
      <c r="X20" s="1"/>
      <c r="Y20" s="1"/>
      <c r="Z20" s="1"/>
      <c r="AA20" s="1"/>
      <c r="AB20" s="1"/>
      <c r="AC20" s="1"/>
      <c r="AD20" s="1"/>
    </row>
    <row r="21" spans="1:30" ht="12.75">
      <c r="A21" s="66" t="str">
        <f>'Dose co intskin- ref only '!A21</f>
        <v>I-129</v>
      </c>
      <c r="B21" s="131">
        <v>1.9E-06</v>
      </c>
      <c r="C21" s="131">
        <v>7.7E-07</v>
      </c>
      <c r="D21" s="131">
        <v>4.1E-07</v>
      </c>
      <c r="E21" s="131">
        <v>2.7E-08</v>
      </c>
      <c r="F21" s="209"/>
      <c r="G21" s="131">
        <v>3E-07</v>
      </c>
      <c r="H21" s="131">
        <v>2.5E-07</v>
      </c>
      <c r="I21" s="131">
        <v>1.2E-08</v>
      </c>
      <c r="J21" s="131">
        <v>7.2E-11</v>
      </c>
      <c r="K21" s="209"/>
      <c r="L21" s="131">
        <v>3E-07</v>
      </c>
      <c r="M21" s="131">
        <v>2.5E-07</v>
      </c>
      <c r="N21" s="131">
        <v>1.2E-08</v>
      </c>
      <c r="O21" s="131">
        <v>7.9E-11</v>
      </c>
      <c r="P21" s="209"/>
      <c r="Q21" s="131">
        <v>7.2E-15</v>
      </c>
      <c r="R21" s="131">
        <v>2E-30</v>
      </c>
      <c r="S21" s="17"/>
      <c r="T21" s="17"/>
      <c r="U21" s="1"/>
      <c r="V21" s="1"/>
      <c r="W21" s="1"/>
      <c r="X21" s="1"/>
      <c r="Y21" s="1"/>
      <c r="Z21" s="1"/>
      <c r="AA21" s="1"/>
      <c r="AB21" s="1"/>
      <c r="AC21" s="1"/>
      <c r="AD21" s="1"/>
    </row>
    <row r="22" spans="1:30" ht="12.75">
      <c r="A22" s="66" t="str">
        <f>'Dose co intskin- ref only '!A22</f>
        <v>Cs-134</v>
      </c>
      <c r="B22" s="131">
        <v>7.3E-05</v>
      </c>
      <c r="C22" s="131">
        <v>2.2E-05</v>
      </c>
      <c r="D22" s="131">
        <v>2E-05</v>
      </c>
      <c r="E22" s="131">
        <v>6.4E-06</v>
      </c>
      <c r="F22" s="209"/>
      <c r="G22" s="131">
        <v>0.00021</v>
      </c>
      <c r="H22" s="131">
        <v>0.00014</v>
      </c>
      <c r="I22" s="131">
        <v>2E-05</v>
      </c>
      <c r="J22" s="131">
        <v>1.2E-06</v>
      </c>
      <c r="K22" s="209"/>
      <c r="L22" s="131">
        <v>0.00041</v>
      </c>
      <c r="M22" s="131">
        <v>0.00034</v>
      </c>
      <c r="N22" s="131">
        <v>2.4E-05</v>
      </c>
      <c r="O22" s="131">
        <v>1.2E-06</v>
      </c>
      <c r="P22" s="209"/>
      <c r="Q22" s="131">
        <v>9.4E-05</v>
      </c>
      <c r="R22" s="131">
        <v>1.3E-06</v>
      </c>
      <c r="S22" s="1"/>
      <c r="T22" s="1"/>
      <c r="U22" s="1"/>
      <c r="V22" s="1"/>
      <c r="W22" s="1"/>
      <c r="X22" s="1"/>
      <c r="Y22" s="1"/>
      <c r="Z22" s="1"/>
      <c r="AA22" s="1"/>
      <c r="AB22" s="1"/>
      <c r="AC22" s="1"/>
      <c r="AD22" s="1"/>
    </row>
    <row r="23" spans="1:30" ht="12.75">
      <c r="A23" s="66" t="str">
        <f>'Dose co intskin- ref only '!A23</f>
        <v>Cs+137</v>
      </c>
      <c r="B23" s="131">
        <v>2.7E-05</v>
      </c>
      <c r="C23" s="131">
        <v>8.8E-06</v>
      </c>
      <c r="D23" s="131">
        <v>7.5E-06</v>
      </c>
      <c r="E23" s="131">
        <v>2.3E-06</v>
      </c>
      <c r="F23" s="209"/>
      <c r="G23" s="131">
        <v>7.7E-05</v>
      </c>
      <c r="H23" s="131">
        <v>5.1E-05</v>
      </c>
      <c r="I23" s="131">
        <v>7.2E-06</v>
      </c>
      <c r="J23" s="131">
        <v>4.1E-07</v>
      </c>
      <c r="K23" s="209"/>
      <c r="L23" s="131">
        <v>0.00015</v>
      </c>
      <c r="M23" s="131">
        <v>0.00012</v>
      </c>
      <c r="N23" s="131">
        <v>8.4E-06</v>
      </c>
      <c r="O23" s="131">
        <v>4.1E-07</v>
      </c>
      <c r="P23" s="209"/>
      <c r="Q23" s="131">
        <v>3.2E-05</v>
      </c>
      <c r="R23" s="131">
        <v>3.6E-07</v>
      </c>
      <c r="S23" s="1"/>
      <c r="T23" s="1"/>
      <c r="U23" s="1"/>
      <c r="V23" s="1"/>
      <c r="W23" s="1"/>
      <c r="X23" s="1"/>
      <c r="Y23" s="1"/>
      <c r="Z23" s="1"/>
      <c r="AA23" s="1"/>
      <c r="AB23" s="1"/>
      <c r="AC23" s="1"/>
      <c r="AD23" s="1"/>
    </row>
    <row r="24" spans="1:30" ht="12.75">
      <c r="A24" s="66" t="str">
        <f>'Dose co intskin- ref only '!A24</f>
        <v>Pb+210</v>
      </c>
      <c r="B24" s="131">
        <v>1.8E-06</v>
      </c>
      <c r="C24" s="131">
        <v>1.7E-06</v>
      </c>
      <c r="D24" s="131">
        <v>4.6E-08</v>
      </c>
      <c r="E24" s="131">
        <v>8E-09</v>
      </c>
      <c r="F24" s="209"/>
      <c r="G24" s="131">
        <v>3.1E-07</v>
      </c>
      <c r="H24" s="131">
        <v>3E-07</v>
      </c>
      <c r="I24" s="131">
        <v>2.9E-09</v>
      </c>
      <c r="J24" s="131">
        <v>3.9E-11</v>
      </c>
      <c r="K24" s="209"/>
      <c r="L24" s="131">
        <v>3.1E-07</v>
      </c>
      <c r="M24" s="131">
        <v>3E-07</v>
      </c>
      <c r="N24" s="131">
        <v>2.9E-09</v>
      </c>
      <c r="O24" s="131">
        <v>4E-11</v>
      </c>
      <c r="P24" s="209"/>
      <c r="Q24" s="131">
        <v>1E-12</v>
      </c>
      <c r="R24" s="131">
        <v>1.3E-29</v>
      </c>
      <c r="S24" s="1"/>
      <c r="T24" s="1"/>
      <c r="U24" s="1"/>
      <c r="V24" s="1"/>
      <c r="W24" s="1"/>
      <c r="X24" s="1"/>
      <c r="Y24" s="1"/>
      <c r="Z24" s="1"/>
      <c r="AA24" s="1"/>
      <c r="AB24" s="1"/>
      <c r="AC24" s="1"/>
      <c r="AD24" s="1"/>
    </row>
    <row r="25" spans="1:30" ht="12.75">
      <c r="A25" s="66" t="str">
        <f>'Dose co intskin- ref only '!A25</f>
        <v>Po-210</v>
      </c>
      <c r="B25" s="131">
        <v>3.9E-10</v>
      </c>
      <c r="C25" s="131">
        <v>1.2E-10</v>
      </c>
      <c r="D25" s="131">
        <v>1.1E-10</v>
      </c>
      <c r="E25" s="131">
        <v>3.4E-11</v>
      </c>
      <c r="F25" s="209"/>
      <c r="G25" s="131">
        <v>1.1E-09</v>
      </c>
      <c r="H25" s="131">
        <v>7.4E-10</v>
      </c>
      <c r="I25" s="131">
        <v>1.1E-10</v>
      </c>
      <c r="J25" s="131">
        <v>6.5E-12</v>
      </c>
      <c r="K25" s="209"/>
      <c r="L25" s="131">
        <v>2.3E-09</v>
      </c>
      <c r="M25" s="131">
        <v>1.8E-09</v>
      </c>
      <c r="N25" s="131">
        <v>1.3E-10</v>
      </c>
      <c r="O25" s="131">
        <v>6.5E-12</v>
      </c>
      <c r="P25" s="209"/>
      <c r="Q25" s="131">
        <v>5.6E-10</v>
      </c>
      <c r="R25" s="131">
        <v>8.6E-12</v>
      </c>
      <c r="S25" s="1"/>
      <c r="T25" s="1"/>
      <c r="U25" s="1"/>
      <c r="V25" s="1"/>
      <c r="W25" s="1"/>
      <c r="X25" s="1"/>
      <c r="Y25" s="1"/>
      <c r="Z25" s="1"/>
      <c r="AA25" s="1"/>
      <c r="AB25" s="1"/>
      <c r="AC25" s="1"/>
      <c r="AD25" s="1"/>
    </row>
    <row r="26" spans="1:30" ht="12.75">
      <c r="A26" s="66" t="str">
        <f>'Dose co intskin- ref only '!A26</f>
        <v>Ra+226</v>
      </c>
      <c r="B26" s="131">
        <v>7.6E-05</v>
      </c>
      <c r="C26" s="131">
        <v>2.3E-05</v>
      </c>
      <c r="D26" s="131">
        <v>2.2E-05</v>
      </c>
      <c r="E26" s="131">
        <v>6.9E-06</v>
      </c>
      <c r="F26" s="209"/>
      <c r="G26" s="131">
        <v>0.00023</v>
      </c>
      <c r="H26" s="131">
        <v>0.00015</v>
      </c>
      <c r="I26" s="131">
        <v>2.3E-05</v>
      </c>
      <c r="J26" s="131">
        <v>1.4E-06</v>
      </c>
      <c r="K26" s="209"/>
      <c r="L26" s="131">
        <v>0.00047</v>
      </c>
      <c r="M26" s="131">
        <v>0.00039</v>
      </c>
      <c r="N26" s="131">
        <v>2.7E-05</v>
      </c>
      <c r="O26" s="131">
        <v>1.4E-06</v>
      </c>
      <c r="P26" s="209"/>
      <c r="Q26" s="131">
        <v>0.00014</v>
      </c>
      <c r="R26" s="131">
        <v>5.2E-06</v>
      </c>
      <c r="S26" s="1"/>
      <c r="T26" s="1"/>
      <c r="U26" s="1"/>
      <c r="V26" s="1"/>
      <c r="W26" s="1"/>
      <c r="X26" s="1"/>
      <c r="Y26" s="1"/>
      <c r="Z26" s="1"/>
      <c r="AA26" s="1"/>
      <c r="AB26" s="1"/>
      <c r="AC26" s="1"/>
      <c r="AD26" s="1"/>
    </row>
    <row r="27" spans="1:30" ht="12.75">
      <c r="A27" s="66" t="str">
        <f>'Dose co intskin- ref only '!A27</f>
        <v>Ra+228</v>
      </c>
      <c r="B27" s="131">
        <v>4.4E-05</v>
      </c>
      <c r="C27" s="131">
        <v>1.3E-05</v>
      </c>
      <c r="D27" s="131">
        <v>1.2E-05</v>
      </c>
      <c r="E27" s="131">
        <v>3.9E-06</v>
      </c>
      <c r="F27" s="209"/>
      <c r="G27" s="131">
        <v>0.00013</v>
      </c>
      <c r="H27" s="131">
        <v>8.3E-05</v>
      </c>
      <c r="I27" s="131">
        <v>1.3E-05</v>
      </c>
      <c r="J27" s="131">
        <v>7.4E-07</v>
      </c>
      <c r="K27" s="209"/>
      <c r="L27" s="131">
        <v>0.00026</v>
      </c>
      <c r="M27" s="131">
        <v>0.00021</v>
      </c>
      <c r="N27" s="131">
        <v>1.5E-05</v>
      </c>
      <c r="O27" s="131">
        <v>7.4E-07</v>
      </c>
      <c r="P27" s="209"/>
      <c r="Q27" s="131">
        <v>7E-05</v>
      </c>
      <c r="R27" s="131">
        <v>1.7E-06</v>
      </c>
      <c r="S27" s="1"/>
      <c r="T27" s="1"/>
      <c r="U27" s="1"/>
      <c r="V27" s="1"/>
      <c r="W27" s="1"/>
      <c r="X27" s="1"/>
      <c r="Y27" s="1"/>
      <c r="Z27" s="1"/>
      <c r="AA27" s="1"/>
      <c r="AB27" s="1"/>
      <c r="AC27" s="1"/>
      <c r="AD27" s="1"/>
    </row>
    <row r="28" spans="1:30" ht="12.75">
      <c r="A28" s="66" t="str">
        <f>'Dose co intskin- ref only '!A28</f>
        <v>Th+228</v>
      </c>
      <c r="B28" s="131">
        <v>6.5E-05</v>
      </c>
      <c r="C28" s="131">
        <v>1.9E-05</v>
      </c>
      <c r="D28" s="131">
        <v>1.8E-05</v>
      </c>
      <c r="E28" s="131">
        <v>6.2E-06</v>
      </c>
      <c r="F28" s="209"/>
      <c r="G28" s="131">
        <v>0.00019</v>
      </c>
      <c r="H28" s="131">
        <v>0.00012</v>
      </c>
      <c r="I28" s="131">
        <v>2.1E-05</v>
      </c>
      <c r="J28" s="131">
        <v>1.4E-06</v>
      </c>
      <c r="K28" s="209"/>
      <c r="L28" s="131">
        <v>0.00044</v>
      </c>
      <c r="M28" s="131">
        <v>0.00035</v>
      </c>
      <c r="N28" s="131">
        <v>2.6E-05</v>
      </c>
      <c r="O28" s="131">
        <v>1.2E-05</v>
      </c>
      <c r="P28" s="209"/>
      <c r="Q28" s="131">
        <v>0.00015</v>
      </c>
      <c r="R28" s="131">
        <v>1.1E-05</v>
      </c>
      <c r="S28" s="1"/>
      <c r="T28" s="1"/>
      <c r="U28" s="1"/>
      <c r="V28" s="1"/>
      <c r="W28" s="1"/>
      <c r="X28" s="1"/>
      <c r="Y28" s="1"/>
      <c r="Z28" s="1"/>
      <c r="AA28" s="1"/>
      <c r="AB28" s="1"/>
      <c r="AC28" s="1"/>
      <c r="AD28" s="1"/>
    </row>
    <row r="29" spans="1:30" ht="12.75">
      <c r="A29" s="66" t="str">
        <f>'Dose co intskin- ref only '!A29</f>
        <v>Th+229</v>
      </c>
      <c r="B29" s="131">
        <v>1.2E-05</v>
      </c>
      <c r="C29" s="131">
        <v>4.9E-06</v>
      </c>
      <c r="D29" s="131">
        <v>5E-06</v>
      </c>
      <c r="E29" s="131">
        <v>1.5E-06</v>
      </c>
      <c r="F29" s="209"/>
      <c r="G29" s="131">
        <v>3.2E-05</v>
      </c>
      <c r="H29" s="131">
        <v>2.6E-05</v>
      </c>
      <c r="I29" s="131">
        <v>2.4E-06</v>
      </c>
      <c r="J29" s="131">
        <v>1.1E-07</v>
      </c>
      <c r="K29" s="209"/>
      <c r="L29" s="131">
        <v>5.2E-05</v>
      </c>
      <c r="M29" s="131">
        <v>5E-05</v>
      </c>
      <c r="N29" s="131">
        <v>3.4E-06</v>
      </c>
      <c r="O29" s="131">
        <v>1.1E-07</v>
      </c>
      <c r="P29" s="209"/>
      <c r="Q29" s="131">
        <v>8.4E-06</v>
      </c>
      <c r="R29" s="131">
        <v>1.5E-07</v>
      </c>
      <c r="S29" s="1"/>
      <c r="T29" s="1"/>
      <c r="U29" s="1"/>
      <c r="V29" s="1"/>
      <c r="W29" s="1"/>
      <c r="X29" s="1"/>
      <c r="Y29" s="1"/>
      <c r="Z29" s="1"/>
      <c r="AA29" s="1"/>
      <c r="AB29" s="1"/>
      <c r="AC29" s="1"/>
      <c r="AD29" s="1"/>
    </row>
    <row r="30" spans="1:30" ht="12.75">
      <c r="A30" s="66" t="str">
        <f>'Dose co intskin- ref only '!A30</f>
        <v>Th-230</v>
      </c>
      <c r="B30" s="131">
        <v>5E-08</v>
      </c>
      <c r="C30" s="131">
        <v>2.4E-08</v>
      </c>
      <c r="D30" s="131">
        <v>9.8E-09</v>
      </c>
      <c r="E30" s="131">
        <v>2.4E-09</v>
      </c>
      <c r="F30" s="209"/>
      <c r="G30" s="131">
        <v>3.4E-08</v>
      </c>
      <c r="H30" s="131">
        <v>2.7E-08</v>
      </c>
      <c r="I30" s="131">
        <v>1.9E-09</v>
      </c>
      <c r="J30" s="131">
        <v>6.6E-11</v>
      </c>
      <c r="K30" s="209"/>
      <c r="L30" s="131">
        <v>4.2E-08</v>
      </c>
      <c r="M30" s="131">
        <v>3.5E-08</v>
      </c>
      <c r="N30" s="131">
        <v>2.1E-09</v>
      </c>
      <c r="O30" s="131">
        <v>6.6E-11</v>
      </c>
      <c r="P30" s="209"/>
      <c r="Q30" s="131">
        <v>9.3E-10</v>
      </c>
      <c r="R30" s="131">
        <v>9.7E-13</v>
      </c>
      <c r="S30" s="1"/>
      <c r="T30" s="1"/>
      <c r="U30" s="1"/>
      <c r="V30" s="1"/>
      <c r="W30" s="1"/>
      <c r="X30" s="1"/>
      <c r="Y30" s="1"/>
      <c r="Z30" s="1"/>
      <c r="AA30" s="1"/>
      <c r="AB30" s="1"/>
      <c r="AC30" s="1"/>
      <c r="AD30" s="1"/>
    </row>
    <row r="31" spans="1:30" ht="12.75">
      <c r="A31" s="66" t="str">
        <f>'Dose co intskin- ref only '!A31</f>
        <v>Th-232</v>
      </c>
      <c r="B31" s="131">
        <v>3.6E-08</v>
      </c>
      <c r="C31" s="131">
        <v>2E-08</v>
      </c>
      <c r="D31" s="131">
        <v>5.6E-09</v>
      </c>
      <c r="E31" s="131">
        <v>1.1E-09</v>
      </c>
      <c r="F31" s="209"/>
      <c r="G31" s="131">
        <v>1.5E-08</v>
      </c>
      <c r="H31" s="131">
        <v>1.2E-08</v>
      </c>
      <c r="I31" s="131">
        <v>7.3E-10</v>
      </c>
      <c r="J31" s="131">
        <v>2.4E-11</v>
      </c>
      <c r="K31" s="209"/>
      <c r="L31" s="131">
        <v>1.7E-08</v>
      </c>
      <c r="M31" s="131">
        <v>1.4E-08</v>
      </c>
      <c r="N31" s="131">
        <v>8E-10</v>
      </c>
      <c r="O31" s="131">
        <v>2.4E-11</v>
      </c>
      <c r="P31" s="209"/>
      <c r="Q31" s="131">
        <v>1.1E-10</v>
      </c>
      <c r="R31" s="131">
        <v>1.1E-14</v>
      </c>
      <c r="S31" s="1"/>
      <c r="T31" s="1"/>
      <c r="U31" s="1"/>
      <c r="V31" s="1"/>
      <c r="W31" s="1"/>
      <c r="X31" s="1"/>
      <c r="Y31" s="1"/>
      <c r="Z31" s="1"/>
      <c r="AA31" s="1"/>
      <c r="AB31" s="1"/>
      <c r="AC31" s="1"/>
      <c r="AD31" s="1"/>
    </row>
    <row r="32" spans="1:30" ht="12.75">
      <c r="A32" s="66" t="str">
        <f>'Dose co intskin- ref only '!A32</f>
        <v>Pa-231</v>
      </c>
      <c r="B32" s="131">
        <v>2.3E-06</v>
      </c>
      <c r="C32" s="131">
        <v>8E-07</v>
      </c>
      <c r="D32" s="131">
        <v>6.1E-07</v>
      </c>
      <c r="E32" s="131">
        <v>1.7E-07</v>
      </c>
      <c r="F32" s="209"/>
      <c r="G32" s="131">
        <v>4.9E-06</v>
      </c>
      <c r="H32" s="131">
        <v>3.5E-06</v>
      </c>
      <c r="I32" s="131">
        <v>3.9E-07</v>
      </c>
      <c r="J32" s="131">
        <v>1.9E-08</v>
      </c>
      <c r="K32" s="209"/>
      <c r="L32" s="131">
        <v>8.2E-06</v>
      </c>
      <c r="M32" s="131">
        <v>6.7E-06</v>
      </c>
      <c r="N32" s="131">
        <v>4.5E-07</v>
      </c>
      <c r="O32" s="131">
        <v>1.9E-08</v>
      </c>
      <c r="P32" s="209"/>
      <c r="Q32" s="131">
        <v>8.2E-07</v>
      </c>
      <c r="R32" s="131">
        <v>2.1E-09</v>
      </c>
      <c r="S32" s="17"/>
      <c r="T32" s="17"/>
      <c r="U32" s="60"/>
      <c r="V32" s="60"/>
      <c r="W32" s="60"/>
      <c r="X32" s="60"/>
      <c r="Y32" s="1"/>
      <c r="Z32" s="1"/>
      <c r="AA32" s="1"/>
      <c r="AB32" s="1"/>
      <c r="AC32" s="1"/>
      <c r="AD32" s="1"/>
    </row>
    <row r="33" spans="1:30" ht="12.75">
      <c r="A33" s="66" t="str">
        <f>'Dose co intskin- ref only '!A33</f>
        <v>U-233</v>
      </c>
      <c r="B33" s="131">
        <v>4.2E-08</v>
      </c>
      <c r="C33" s="131">
        <v>2.1E-08</v>
      </c>
      <c r="D33" s="131">
        <v>7.6E-09</v>
      </c>
      <c r="E33" s="131">
        <v>1.7E-09</v>
      </c>
      <c r="F33" s="209"/>
      <c r="G33" s="131">
        <v>3.6E-08</v>
      </c>
      <c r="H33" s="131">
        <v>2.7E-08</v>
      </c>
      <c r="I33" s="131">
        <v>2.4E-09</v>
      </c>
      <c r="J33" s="131">
        <v>1.1E-10</v>
      </c>
      <c r="K33" s="209"/>
      <c r="L33" s="131">
        <v>5.3E-08</v>
      </c>
      <c r="M33" s="131">
        <v>4.4E-08</v>
      </c>
      <c r="N33" s="131">
        <v>2.8E-09</v>
      </c>
      <c r="O33" s="131">
        <v>1.1E-10</v>
      </c>
      <c r="P33" s="209"/>
      <c r="Q33" s="131">
        <v>3E-09</v>
      </c>
      <c r="R33" s="131">
        <v>6.7E-12</v>
      </c>
      <c r="S33" s="17"/>
      <c r="T33" s="17"/>
      <c r="U33" s="60"/>
      <c r="V33" s="60"/>
      <c r="W33" s="60"/>
      <c r="X33" s="60"/>
      <c r="Y33" s="1"/>
      <c r="Z33" s="1"/>
      <c r="AA33" s="1"/>
      <c r="AB33" s="1"/>
      <c r="AC33" s="1"/>
      <c r="AD33" s="1"/>
    </row>
    <row r="34" spans="1:30" ht="12.75">
      <c r="A34" s="66" t="str">
        <f>'Dose co intskin- ref only '!A34</f>
        <v>U-234</v>
      </c>
      <c r="B34" s="131">
        <v>4.8E-08</v>
      </c>
      <c r="C34" s="131">
        <v>3.1E-08</v>
      </c>
      <c r="D34" s="131">
        <v>5.7E-09</v>
      </c>
      <c r="E34" s="131">
        <v>7.1E-10</v>
      </c>
      <c r="F34" s="209"/>
      <c r="G34" s="131">
        <v>1.1E-08</v>
      </c>
      <c r="H34" s="131">
        <v>9E-09</v>
      </c>
      <c r="I34" s="131">
        <v>5.3E-10</v>
      </c>
      <c r="J34" s="131">
        <v>1.8E-11</v>
      </c>
      <c r="K34" s="209"/>
      <c r="L34" s="131">
        <v>1.3E-08</v>
      </c>
      <c r="M34" s="131">
        <v>1.1E-08</v>
      </c>
      <c r="N34" s="131">
        <v>5.7E-10</v>
      </c>
      <c r="O34" s="131">
        <v>1.8E-11</v>
      </c>
      <c r="P34" s="209"/>
      <c r="Q34" s="131">
        <v>9.6E-11</v>
      </c>
      <c r="R34" s="131">
        <v>1.3E-13</v>
      </c>
      <c r="S34" s="17"/>
      <c r="T34" s="17"/>
      <c r="U34" s="60"/>
      <c r="V34" s="60"/>
      <c r="W34" s="60"/>
      <c r="X34" s="60"/>
      <c r="Y34" s="1"/>
      <c r="Z34" s="1"/>
      <c r="AA34" s="1"/>
      <c r="AB34" s="1"/>
      <c r="AC34" s="1"/>
      <c r="AD34" s="1"/>
    </row>
    <row r="35" spans="1:30" ht="12.75">
      <c r="A35" s="66" t="str">
        <f>'Dose co intskin- ref only '!A35</f>
        <v>U+235</v>
      </c>
      <c r="B35" s="131">
        <v>1E-05</v>
      </c>
      <c r="C35" s="131">
        <v>3E-06</v>
      </c>
      <c r="D35" s="131">
        <v>3E-06</v>
      </c>
      <c r="E35" s="131">
        <v>4.4E-07</v>
      </c>
      <c r="F35" s="209"/>
      <c r="G35" s="131">
        <v>2.2E-05</v>
      </c>
      <c r="H35" s="131">
        <v>1.6E-05</v>
      </c>
      <c r="I35" s="131">
        <v>1.6E-06</v>
      </c>
      <c r="J35" s="131">
        <v>6.8E-08</v>
      </c>
      <c r="K35" s="209"/>
      <c r="L35" s="131">
        <v>3.3E-05</v>
      </c>
      <c r="M35" s="131">
        <v>2.7E-05</v>
      </c>
      <c r="N35" s="131">
        <v>1.8E-06</v>
      </c>
      <c r="O35" s="131">
        <v>6.8E-08</v>
      </c>
      <c r="P35" s="209"/>
      <c r="Q35" s="131">
        <v>1.5E-06</v>
      </c>
      <c r="R35" s="131">
        <v>1.2E-09</v>
      </c>
      <c r="S35" s="17"/>
      <c r="T35" s="17"/>
      <c r="U35" s="60"/>
      <c r="V35" s="60"/>
      <c r="W35" s="60"/>
      <c r="X35" s="60"/>
      <c r="Y35" s="1"/>
      <c r="Z35" s="1"/>
      <c r="AA35" s="1"/>
      <c r="AB35" s="1"/>
      <c r="AC35" s="1"/>
      <c r="AD35" s="1"/>
    </row>
    <row r="36" spans="1:30" ht="12.75">
      <c r="A36" s="66" t="str">
        <f>'Dose co intskin- ref only '!A36</f>
        <v>U-236</v>
      </c>
      <c r="B36" s="131">
        <v>4.2E-08</v>
      </c>
      <c r="C36" s="131">
        <v>2.8E-08</v>
      </c>
      <c r="D36" s="131">
        <v>4.3E-09</v>
      </c>
      <c r="E36" s="131">
        <v>3.5E-10</v>
      </c>
      <c r="F36" s="209"/>
      <c r="G36" s="131">
        <v>5.8E-09</v>
      </c>
      <c r="H36" s="131">
        <v>4.8E-09</v>
      </c>
      <c r="I36" s="131">
        <v>2.4E-10</v>
      </c>
      <c r="J36" s="131">
        <v>7.2E-12</v>
      </c>
      <c r="K36" s="209"/>
      <c r="L36" s="131">
        <v>5.9E-09</v>
      </c>
      <c r="M36" s="131">
        <v>5.5E-09</v>
      </c>
      <c r="N36" s="131">
        <v>2.4E-10</v>
      </c>
      <c r="O36" s="131">
        <v>7.2E-12</v>
      </c>
      <c r="P36" s="209"/>
      <c r="Q36" s="131">
        <v>2.3E-11</v>
      </c>
      <c r="R36" s="131">
        <v>1E-15</v>
      </c>
      <c r="S36" s="17"/>
      <c r="T36" s="17"/>
      <c r="U36" s="60"/>
      <c r="V36" s="60"/>
      <c r="W36" s="60"/>
      <c r="X36" s="60"/>
      <c r="Y36" s="1"/>
      <c r="Z36" s="1"/>
      <c r="AA36" s="1"/>
      <c r="AB36" s="1"/>
      <c r="AC36" s="1"/>
      <c r="AD36" s="1"/>
    </row>
    <row r="37" spans="1:30" ht="12.75">
      <c r="A37" s="66" t="str">
        <f>'Dose co intskin- ref only '!A37</f>
        <v>U+238</v>
      </c>
      <c r="B37" s="131">
        <v>7.1E-06</v>
      </c>
      <c r="C37" s="131">
        <v>6E-06</v>
      </c>
      <c r="D37" s="131">
        <v>4.1E-07</v>
      </c>
      <c r="E37" s="131">
        <v>1.3E-07</v>
      </c>
      <c r="F37" s="209"/>
      <c r="G37" s="131">
        <v>5.1E-06</v>
      </c>
      <c r="H37" s="131">
        <v>4.2E-06</v>
      </c>
      <c r="I37" s="131">
        <v>2.7E-07</v>
      </c>
      <c r="J37" s="131">
        <v>1.5E-08</v>
      </c>
      <c r="K37" s="209"/>
      <c r="L37" s="131">
        <v>7.7E-06</v>
      </c>
      <c r="M37" s="131">
        <v>6.5E-06</v>
      </c>
      <c r="N37" s="131">
        <v>3.1E-07</v>
      </c>
      <c r="O37" s="131">
        <v>1.5E-08</v>
      </c>
      <c r="P37" s="209"/>
      <c r="Q37" s="131">
        <v>1.2E-06</v>
      </c>
      <c r="R37" s="131">
        <v>3E-08</v>
      </c>
      <c r="S37" s="17"/>
      <c r="T37" s="17"/>
      <c r="U37" s="60"/>
      <c r="V37" s="60"/>
      <c r="W37" s="60"/>
      <c r="X37" s="60"/>
      <c r="Y37" s="1"/>
      <c r="Z37" s="1"/>
      <c r="AA37" s="1"/>
      <c r="AB37" s="1"/>
      <c r="AC37" s="1"/>
      <c r="AD37" s="1"/>
    </row>
    <row r="38" spans="1:30" ht="12.75">
      <c r="A38" s="66" t="str">
        <f>'Dose co intskin- ref only '!A38</f>
        <v>Np+237</v>
      </c>
      <c r="B38" s="131">
        <v>1.3E-05</v>
      </c>
      <c r="C38" s="131">
        <v>3.7E-06</v>
      </c>
      <c r="D38" s="131">
        <v>3.6E-06</v>
      </c>
      <c r="E38" s="131">
        <v>1.1E-06</v>
      </c>
      <c r="F38" s="209"/>
      <c r="G38" s="131">
        <v>2.8E-05</v>
      </c>
      <c r="H38" s="131">
        <v>2E-05</v>
      </c>
      <c r="I38" s="131">
        <v>2.1E-06</v>
      </c>
      <c r="J38" s="131">
        <v>9.9E-08</v>
      </c>
      <c r="K38" s="209"/>
      <c r="L38" s="131">
        <v>4.4E-05</v>
      </c>
      <c r="M38" s="131">
        <v>3.6E-05</v>
      </c>
      <c r="N38" s="131">
        <v>2.4E-06</v>
      </c>
      <c r="O38" s="131">
        <v>9.9E-08</v>
      </c>
      <c r="P38" s="209"/>
      <c r="Q38" s="131">
        <v>3.9E-06</v>
      </c>
      <c r="R38" s="131">
        <v>1E-08</v>
      </c>
      <c r="S38" s="17"/>
      <c r="T38" s="17"/>
      <c r="U38" s="60"/>
      <c r="V38" s="60"/>
      <c r="W38" s="60"/>
      <c r="X38" s="60"/>
      <c r="Y38" s="1"/>
      <c r="Z38" s="1"/>
      <c r="AA38" s="1"/>
      <c r="AB38" s="1"/>
      <c r="AC38" s="1"/>
      <c r="AD38" s="1"/>
    </row>
    <row r="39" spans="1:30" ht="12.75">
      <c r="A39" s="66" t="str">
        <f>'Dose co intskin- ref only '!A39</f>
        <v>Pu-238</v>
      </c>
      <c r="B39" s="131">
        <v>3.8E-08</v>
      </c>
      <c r="C39" s="131">
        <v>2.7E-08</v>
      </c>
      <c r="D39" s="131">
        <v>3.2E-09</v>
      </c>
      <c r="E39" s="131">
        <v>1.1E-10</v>
      </c>
      <c r="F39" s="209"/>
      <c r="G39" s="131">
        <v>2.9E-09</v>
      </c>
      <c r="H39" s="131">
        <v>2.4E-09</v>
      </c>
      <c r="I39" s="131">
        <v>1.2E-10</v>
      </c>
      <c r="J39" s="131">
        <v>2.7E-12</v>
      </c>
      <c r="K39" s="209"/>
      <c r="L39" s="131">
        <v>3.2E-09</v>
      </c>
      <c r="M39" s="131">
        <v>2.8E-09</v>
      </c>
      <c r="N39" s="131">
        <v>1.2E-10</v>
      </c>
      <c r="O39" s="131">
        <v>2.7E-12</v>
      </c>
      <c r="P39" s="209"/>
      <c r="Q39" s="131">
        <v>1.1E-10</v>
      </c>
      <c r="R39" s="131">
        <v>6.3E-13</v>
      </c>
      <c r="S39" s="17"/>
      <c r="T39" s="17"/>
      <c r="U39" s="60"/>
      <c r="V39" s="60"/>
      <c r="W39" s="60"/>
      <c r="X39" s="60"/>
      <c r="Y39" s="1"/>
      <c r="Z39" s="1"/>
      <c r="AA39" s="1"/>
      <c r="AB39" s="1"/>
      <c r="AC39" s="1"/>
      <c r="AD39" s="1"/>
    </row>
    <row r="40" spans="1:30" ht="12.75">
      <c r="A40" s="66" t="str">
        <f>'Dose co intskin- ref only '!A40</f>
        <v>Pu-239</v>
      </c>
      <c r="B40" s="131">
        <v>1.8E-08</v>
      </c>
      <c r="C40" s="131">
        <v>8.5E-10</v>
      </c>
      <c r="D40" s="131">
        <v>2.2E-09</v>
      </c>
      <c r="E40" s="131">
        <v>3.3E-10</v>
      </c>
      <c r="F40" s="209"/>
      <c r="G40" s="131">
        <v>7.6E-09</v>
      </c>
      <c r="H40" s="131">
        <v>5.6E-09</v>
      </c>
      <c r="I40" s="131">
        <v>5.1E-10</v>
      </c>
      <c r="J40" s="131">
        <v>2.3E-11</v>
      </c>
      <c r="K40" s="209"/>
      <c r="L40" s="131">
        <v>1.1E-08</v>
      </c>
      <c r="M40" s="131">
        <v>9.3E-09</v>
      </c>
      <c r="N40" s="131">
        <v>5.8E-10</v>
      </c>
      <c r="O40" s="131">
        <v>2.3E-11</v>
      </c>
      <c r="P40" s="209"/>
      <c r="Q40" s="131">
        <v>9.5E-10</v>
      </c>
      <c r="R40" s="131">
        <v>4E-12</v>
      </c>
      <c r="S40" s="17"/>
      <c r="T40" s="17"/>
      <c r="U40" s="60"/>
      <c r="V40" s="60"/>
      <c r="W40" s="60"/>
      <c r="X40" s="60"/>
      <c r="Y40" s="1"/>
      <c r="Z40" s="1"/>
      <c r="AA40" s="1"/>
      <c r="AB40" s="1"/>
      <c r="AC40" s="1"/>
      <c r="AD40" s="1"/>
    </row>
    <row r="41" spans="1:30" ht="12.75">
      <c r="A41" s="66" t="str">
        <f>'Dose co intskin- ref only '!A41</f>
        <v>Pu-240</v>
      </c>
      <c r="B41" s="131">
        <v>3.7E-08</v>
      </c>
      <c r="C41" s="131">
        <v>2.6E-08</v>
      </c>
      <c r="D41" s="131">
        <v>3.3E-09</v>
      </c>
      <c r="E41" s="131">
        <v>1.7E-10</v>
      </c>
      <c r="F41" s="209"/>
      <c r="G41" s="131">
        <v>3.1E-09</v>
      </c>
      <c r="H41" s="131">
        <v>2.6E-09</v>
      </c>
      <c r="I41" s="131">
        <v>1.3E-10</v>
      </c>
      <c r="J41" s="131">
        <v>2.4E-12</v>
      </c>
      <c r="K41" s="209"/>
      <c r="L41" s="131">
        <v>3.3E-09</v>
      </c>
      <c r="M41" s="131">
        <v>2.6E-09</v>
      </c>
      <c r="N41" s="131">
        <v>1.3E-10</v>
      </c>
      <c r="O41" s="131">
        <v>2.4E-12</v>
      </c>
      <c r="P41" s="209"/>
      <c r="Q41" s="131">
        <v>6.5E-11</v>
      </c>
      <c r="R41" s="131">
        <v>8.5E-14</v>
      </c>
      <c r="S41" s="17"/>
      <c r="T41" s="17"/>
      <c r="U41" s="60"/>
      <c r="V41" s="60"/>
      <c r="W41" s="60"/>
      <c r="X41" s="60"/>
      <c r="Y41" s="1"/>
      <c r="Z41" s="1"/>
      <c r="AA41" s="1"/>
      <c r="AB41" s="1"/>
      <c r="AC41" s="1"/>
      <c r="AD41" s="1"/>
    </row>
    <row r="42" spans="1:30" ht="12.75">
      <c r="A42" s="66" t="str">
        <f>'Dose co intskin- ref only '!A42</f>
        <v>Pu-241</v>
      </c>
      <c r="B42" s="131">
        <v>1.2E-10</v>
      </c>
      <c r="C42" s="131">
        <v>4.7E-11</v>
      </c>
      <c r="D42" s="131">
        <v>3.3E-11</v>
      </c>
      <c r="E42" s="131">
        <v>9.9E-12</v>
      </c>
      <c r="F42" s="209"/>
      <c r="G42" s="131">
        <v>1.7E-10</v>
      </c>
      <c r="H42" s="131">
        <v>1.3E-10</v>
      </c>
      <c r="I42" s="131">
        <v>9.8E-12</v>
      </c>
      <c r="J42" s="131">
        <v>3.6E-13</v>
      </c>
      <c r="K42" s="209"/>
      <c r="L42" s="131">
        <v>2.2E-10</v>
      </c>
      <c r="M42" s="131">
        <v>1.8E-10</v>
      </c>
      <c r="N42" s="131">
        <v>1.1E-11</v>
      </c>
      <c r="O42" s="131">
        <v>3.6E-13</v>
      </c>
      <c r="P42" s="209"/>
      <c r="Q42" s="131">
        <v>1.8E-12</v>
      </c>
      <c r="R42" s="131">
        <v>3.4E-16</v>
      </c>
      <c r="S42" s="17"/>
      <c r="T42" s="17"/>
      <c r="U42" s="60"/>
      <c r="V42" s="60"/>
      <c r="W42" s="60"/>
      <c r="X42" s="60"/>
      <c r="Y42" s="1"/>
      <c r="Z42" s="1"/>
      <c r="AA42" s="1"/>
      <c r="AB42" s="1"/>
      <c r="AC42" s="1"/>
      <c r="AD42" s="1"/>
    </row>
    <row r="43" spans="1:30" ht="12.75">
      <c r="A43" s="66" t="str">
        <f>'Dose co intskin- ref only '!A43</f>
        <v>Pu-242</v>
      </c>
      <c r="B43" s="131">
        <v>4.1E-08</v>
      </c>
      <c r="C43" s="131">
        <v>2.7E-08</v>
      </c>
      <c r="D43" s="131">
        <v>4E-09</v>
      </c>
      <c r="E43" s="131">
        <v>1.3E-10</v>
      </c>
      <c r="F43" s="209"/>
      <c r="G43" s="131">
        <v>3.2E-09</v>
      </c>
      <c r="H43" s="131">
        <v>2.8E-09</v>
      </c>
      <c r="I43" s="131">
        <v>1.3E-10</v>
      </c>
      <c r="J43" s="131">
        <v>2.4E-12</v>
      </c>
      <c r="K43" s="209"/>
      <c r="L43" s="131">
        <v>3.5E-09</v>
      </c>
      <c r="M43" s="131">
        <v>3E-09</v>
      </c>
      <c r="N43" s="131">
        <v>1.3E-10</v>
      </c>
      <c r="O43" s="131">
        <v>2.4E-12</v>
      </c>
      <c r="P43" s="209"/>
      <c r="Q43" s="131">
        <v>7.4E-11</v>
      </c>
      <c r="R43" s="131">
        <v>7.8E-15</v>
      </c>
      <c r="S43" s="17"/>
      <c r="T43" s="17"/>
      <c r="U43" s="60"/>
      <c r="V43" s="60"/>
      <c r="W43" s="60"/>
      <c r="X43" s="60"/>
      <c r="Y43" s="1"/>
      <c r="Z43" s="1"/>
      <c r="AA43" s="1"/>
      <c r="AB43" s="1"/>
      <c r="AC43" s="1"/>
      <c r="AD43" s="1"/>
    </row>
    <row r="44" spans="1:30" ht="12.75">
      <c r="A44" s="66" t="str">
        <f>'Dose co intskin- ref only '!A44</f>
        <v>Am-241</v>
      </c>
      <c r="B44" s="131">
        <v>2.1E-06</v>
      </c>
      <c r="C44" s="131">
        <v>4.7E-07</v>
      </c>
      <c r="D44" s="131">
        <v>5.8E-07</v>
      </c>
      <c r="E44" s="131">
        <v>1.3E-07</v>
      </c>
      <c r="F44" s="209"/>
      <c r="G44" s="131">
        <v>1.2E-06</v>
      </c>
      <c r="H44" s="131">
        <v>1E-06</v>
      </c>
      <c r="I44" s="131">
        <v>5.1E-08</v>
      </c>
      <c r="J44" s="131">
        <v>1.2E-09</v>
      </c>
      <c r="K44" s="209"/>
      <c r="L44" s="131">
        <v>1.3E-06</v>
      </c>
      <c r="M44" s="131">
        <v>1.1E-06</v>
      </c>
      <c r="N44" s="131">
        <v>6.4E-08</v>
      </c>
      <c r="O44" s="131">
        <v>1.2E-09</v>
      </c>
      <c r="P44" s="209"/>
      <c r="Q44" s="131">
        <v>4.1E-10</v>
      </c>
      <c r="R44" s="131">
        <v>3E-12</v>
      </c>
      <c r="S44" s="17"/>
      <c r="T44" s="17"/>
      <c r="U44" s="60"/>
      <c r="V44" s="60"/>
      <c r="W44" s="60"/>
      <c r="X44" s="60"/>
      <c r="Y44" s="1"/>
      <c r="Z44" s="1"/>
      <c r="AA44" s="1"/>
      <c r="AB44" s="1"/>
      <c r="AC44" s="1"/>
      <c r="AD44" s="1"/>
    </row>
    <row r="45" spans="1:30" ht="12.75">
      <c r="A45" s="66" t="str">
        <f>'Dose co intskin- ref only '!A45</f>
        <v>Cm-242</v>
      </c>
      <c r="B45" s="131">
        <v>6E-08</v>
      </c>
      <c r="C45" s="131">
        <v>3.8E-08</v>
      </c>
      <c r="D45" s="131">
        <v>6.7E-09</v>
      </c>
      <c r="E45" s="131">
        <v>9.3E-11</v>
      </c>
      <c r="F45" s="209"/>
      <c r="G45" s="131">
        <v>4.2E-09</v>
      </c>
      <c r="H45" s="131">
        <v>3.7E-09</v>
      </c>
      <c r="I45" s="131">
        <v>1.6E-10</v>
      </c>
      <c r="J45" s="131">
        <v>2.8E-12</v>
      </c>
      <c r="K45" s="209"/>
      <c r="L45" s="131">
        <v>4.6E-09</v>
      </c>
      <c r="M45" s="131">
        <v>4.1E-09</v>
      </c>
      <c r="N45" s="131">
        <v>1.6E-10</v>
      </c>
      <c r="O45" s="131">
        <v>2.8E-12</v>
      </c>
      <c r="P45" s="209"/>
      <c r="Q45" s="131">
        <v>1.8E-10</v>
      </c>
      <c r="R45" s="131">
        <v>1.5E-12</v>
      </c>
      <c r="S45" s="17"/>
      <c r="T45" s="60"/>
      <c r="U45" s="60"/>
      <c r="V45" s="60"/>
      <c r="W45" s="60"/>
      <c r="X45" s="60"/>
      <c r="Y45" s="1"/>
      <c r="Z45" s="1"/>
      <c r="AA45" s="1"/>
      <c r="AB45" s="1"/>
      <c r="AC45" s="1"/>
      <c r="AD45" s="1"/>
    </row>
    <row r="46" spans="1:30" ht="12.75">
      <c r="A46" s="66" t="str">
        <f>'Dose co intskin- ref only '!A46</f>
        <v>Cm-243</v>
      </c>
      <c r="B46" s="131">
        <v>7.5E-06</v>
      </c>
      <c r="C46" s="131">
        <v>2.1E-06</v>
      </c>
      <c r="D46" s="131">
        <v>2.2E-06</v>
      </c>
      <c r="E46" s="131">
        <v>6.8E-07</v>
      </c>
      <c r="F46" s="209"/>
      <c r="G46" s="131">
        <v>1.5E-05</v>
      </c>
      <c r="H46" s="131">
        <v>1.1E-05</v>
      </c>
      <c r="I46" s="131">
        <v>1.1E-06</v>
      </c>
      <c r="J46" s="131">
        <v>4.8E-08</v>
      </c>
      <c r="K46" s="209"/>
      <c r="L46" s="131">
        <v>2.3E-05</v>
      </c>
      <c r="M46" s="131">
        <v>1.9E-05</v>
      </c>
      <c r="N46" s="131">
        <v>1.3E-06</v>
      </c>
      <c r="O46" s="131">
        <v>4.8E-08</v>
      </c>
      <c r="P46" s="209"/>
      <c r="Q46" s="131">
        <v>1.4E-06</v>
      </c>
      <c r="R46" s="131">
        <v>2.8E-09</v>
      </c>
      <c r="S46" s="17"/>
      <c r="T46" s="60"/>
      <c r="U46" s="60"/>
      <c r="V46" s="60"/>
      <c r="W46" s="60"/>
      <c r="X46" s="60"/>
      <c r="Y46" s="1"/>
      <c r="Z46" s="1"/>
      <c r="AA46" s="1"/>
      <c r="AB46" s="1"/>
      <c r="AC46" s="1"/>
      <c r="AD46" s="1"/>
    </row>
    <row r="47" spans="1:30" ht="12.75">
      <c r="A47" s="66" t="str">
        <f>'Dose co intskin- ref only '!A47</f>
        <v>Cm-244</v>
      </c>
      <c r="B47" s="131">
        <v>5.1E-08</v>
      </c>
      <c r="C47" s="131">
        <v>3.3E-08</v>
      </c>
      <c r="D47" s="131">
        <v>5.3E-09</v>
      </c>
      <c r="E47" s="131">
        <v>5.2E-11</v>
      </c>
      <c r="F47" s="209"/>
      <c r="G47" s="131">
        <v>2.8E-09</v>
      </c>
      <c r="H47" s="131">
        <v>2.5E-09</v>
      </c>
      <c r="I47" s="131">
        <v>7.2E-11</v>
      </c>
      <c r="J47" s="131">
        <v>1.7E-13</v>
      </c>
      <c r="K47" s="209"/>
      <c r="L47" s="131">
        <v>2.8E-09</v>
      </c>
      <c r="M47" s="131">
        <v>2.5E-09</v>
      </c>
      <c r="N47" s="131">
        <v>7.4E-11</v>
      </c>
      <c r="O47" s="131">
        <v>1.8E-13</v>
      </c>
      <c r="P47" s="209"/>
      <c r="Q47" s="131">
        <v>5E-16</v>
      </c>
      <c r="R47" s="131">
        <v>5.9E-32</v>
      </c>
      <c r="S47" s="17"/>
      <c r="T47" s="60"/>
      <c r="U47" s="60"/>
      <c r="V47" s="60"/>
      <c r="W47" s="60"/>
      <c r="X47" s="60"/>
      <c r="Y47" s="1"/>
      <c r="Z47" s="1"/>
      <c r="AA47" s="1"/>
      <c r="AB47" s="1"/>
      <c r="AC47" s="1"/>
      <c r="AD47" s="1"/>
    </row>
    <row r="48" spans="1:30" ht="12.75">
      <c r="A48" s="15"/>
      <c r="B48" s="60"/>
      <c r="C48" s="60"/>
      <c r="D48" s="60"/>
      <c r="E48" s="60"/>
      <c r="F48" s="60"/>
      <c r="G48" s="60"/>
      <c r="H48" s="60"/>
      <c r="I48" s="60"/>
      <c r="J48" s="60"/>
      <c r="K48" s="60"/>
      <c r="L48" s="60"/>
      <c r="M48" s="60"/>
      <c r="N48" s="60"/>
      <c r="O48" s="60"/>
      <c r="P48" s="60"/>
      <c r="Q48" s="60"/>
      <c r="R48" s="60"/>
      <c r="S48" s="60"/>
      <c r="T48" s="60"/>
      <c r="U48" s="60"/>
      <c r="V48" s="60"/>
      <c r="W48" s="60"/>
      <c r="X48" s="60"/>
      <c r="Y48" s="1"/>
      <c r="Z48" s="1"/>
      <c r="AA48" s="1"/>
      <c r="AB48" s="1"/>
      <c r="AC48" s="1"/>
      <c r="AD48" s="1"/>
    </row>
    <row r="49" spans="2:30" ht="12.75">
      <c r="B49" s="60"/>
      <c r="C49" s="60"/>
      <c r="D49" s="60"/>
      <c r="E49" s="60"/>
      <c r="F49" s="60"/>
      <c r="G49" s="60"/>
      <c r="H49" s="60"/>
      <c r="I49" s="60"/>
      <c r="J49" s="60"/>
      <c r="K49" s="60"/>
      <c r="L49" s="60"/>
      <c r="M49" s="60"/>
      <c r="N49" s="60"/>
      <c r="O49" s="60"/>
      <c r="P49" s="60"/>
      <c r="Q49" s="60"/>
      <c r="R49" s="60"/>
      <c r="S49" s="60"/>
      <c r="T49" s="60"/>
      <c r="U49" s="60"/>
      <c r="V49" s="60"/>
      <c r="W49" s="60"/>
      <c r="X49" s="60"/>
      <c r="Y49" s="1"/>
      <c r="Z49" s="1"/>
      <c r="AA49" s="1"/>
      <c r="AB49" s="1"/>
      <c r="AC49" s="1"/>
      <c r="AD49" s="1"/>
    </row>
    <row r="50" spans="2:30" ht="12.75">
      <c r="B50" s="60"/>
      <c r="C50" s="60"/>
      <c r="D50" s="60"/>
      <c r="E50" s="60"/>
      <c r="F50" s="60"/>
      <c r="G50" s="60"/>
      <c r="H50" s="60"/>
      <c r="I50" s="60"/>
      <c r="J50" s="60"/>
      <c r="K50" s="60"/>
      <c r="L50" s="60"/>
      <c r="M50" s="60"/>
      <c r="N50" s="60"/>
      <c r="O50" s="60"/>
      <c r="P50" s="60"/>
      <c r="Q50" s="60"/>
      <c r="R50" s="60"/>
      <c r="S50" s="60"/>
      <c r="T50" s="60"/>
      <c r="U50" s="60"/>
      <c r="V50" s="60"/>
      <c r="W50" s="60"/>
      <c r="X50" s="60"/>
      <c r="Y50" s="1"/>
      <c r="Z50" s="1"/>
      <c r="AA50" s="1"/>
      <c r="AB50" s="1"/>
      <c r="AC50" s="1"/>
      <c r="AD50" s="1"/>
    </row>
    <row r="51" spans="2:30" ht="12.75">
      <c r="B51" s="60"/>
      <c r="C51" s="60"/>
      <c r="D51" s="60"/>
      <c r="E51" s="60"/>
      <c r="F51" s="60"/>
      <c r="G51" s="60"/>
      <c r="H51" s="60"/>
      <c r="I51" s="60"/>
      <c r="J51" s="60"/>
      <c r="K51" s="60"/>
      <c r="L51" s="60"/>
      <c r="M51" s="60"/>
      <c r="N51" s="60"/>
      <c r="O51" s="60"/>
      <c r="P51" s="60"/>
      <c r="Q51" s="60"/>
      <c r="R51" s="60"/>
      <c r="S51" s="60"/>
      <c r="T51" s="60"/>
      <c r="U51" s="60"/>
      <c r="V51" s="60"/>
      <c r="W51" s="60"/>
      <c r="X51" s="60"/>
      <c r="Y51" s="1"/>
      <c r="Z51" s="1"/>
      <c r="AA51" s="1"/>
      <c r="AB51" s="1"/>
      <c r="AC51" s="1"/>
      <c r="AD51" s="1"/>
    </row>
    <row r="52" spans="2:30" ht="12.75">
      <c r="B52" s="60"/>
      <c r="C52" s="60"/>
      <c r="D52" s="60"/>
      <c r="E52" s="60"/>
      <c r="F52" s="60"/>
      <c r="G52" s="60"/>
      <c r="H52" s="60"/>
      <c r="I52" s="60"/>
      <c r="J52" s="60"/>
      <c r="K52" s="60"/>
      <c r="L52" s="60"/>
      <c r="M52" s="60"/>
      <c r="N52" s="60"/>
      <c r="O52" s="60"/>
      <c r="P52" s="60"/>
      <c r="Q52" s="60"/>
      <c r="R52" s="60"/>
      <c r="S52" s="60"/>
      <c r="T52" s="60"/>
      <c r="U52" s="60"/>
      <c r="V52" s="60"/>
      <c r="W52" s="60"/>
      <c r="X52" s="60"/>
      <c r="Y52" s="1"/>
      <c r="Z52" s="1"/>
      <c r="AA52" s="1"/>
      <c r="AB52" s="1"/>
      <c r="AC52" s="1"/>
      <c r="AD52" s="1"/>
    </row>
    <row r="53" spans="2:30" ht="12.75">
      <c r="B53" s="60"/>
      <c r="C53" s="60"/>
      <c r="D53" s="60"/>
      <c r="E53" s="60"/>
      <c r="F53" s="60"/>
      <c r="G53" s="60"/>
      <c r="H53" s="60"/>
      <c r="I53" s="60"/>
      <c r="J53" s="60"/>
      <c r="K53" s="60"/>
      <c r="L53" s="60"/>
      <c r="M53" s="60"/>
      <c r="N53" s="60"/>
      <c r="O53" s="60"/>
      <c r="P53" s="60"/>
      <c r="Q53" s="60"/>
      <c r="R53" s="60"/>
      <c r="S53" s="60"/>
      <c r="T53" s="60"/>
      <c r="U53" s="60"/>
      <c r="V53" s="60"/>
      <c r="W53" s="60"/>
      <c r="X53" s="60"/>
      <c r="Y53" s="1"/>
      <c r="Z53" s="1"/>
      <c r="AA53" s="1"/>
      <c r="AB53" s="1"/>
      <c r="AC53" s="1"/>
      <c r="AD53" s="1"/>
    </row>
    <row r="54" spans="2:30" ht="12.75">
      <c r="B54" s="60"/>
      <c r="C54" s="60"/>
      <c r="D54" s="60"/>
      <c r="E54" s="60"/>
      <c r="F54" s="60"/>
      <c r="G54" s="60"/>
      <c r="H54" s="60"/>
      <c r="I54" s="60"/>
      <c r="J54" s="60"/>
      <c r="K54" s="60"/>
      <c r="L54" s="60"/>
      <c r="M54" s="60"/>
      <c r="N54" s="60"/>
      <c r="O54" s="60"/>
      <c r="P54" s="60"/>
      <c r="Q54" s="60"/>
      <c r="R54" s="60"/>
      <c r="S54" s="60"/>
      <c r="T54" s="60"/>
      <c r="U54" s="60"/>
      <c r="V54" s="60"/>
      <c r="W54" s="60"/>
      <c r="X54" s="60"/>
      <c r="Y54" s="1"/>
      <c r="Z54" s="1"/>
      <c r="AA54" s="1"/>
      <c r="AB54" s="1"/>
      <c r="AC54" s="1"/>
      <c r="AD54" s="1"/>
    </row>
    <row r="55" spans="2:30" ht="12.75">
      <c r="B55" s="60"/>
      <c r="C55" s="60"/>
      <c r="D55" s="60"/>
      <c r="E55" s="60"/>
      <c r="F55" s="60"/>
      <c r="G55" s="60"/>
      <c r="H55" s="60"/>
      <c r="I55" s="60"/>
      <c r="J55" s="60"/>
      <c r="K55" s="60"/>
      <c r="L55" s="60"/>
      <c r="M55" s="60"/>
      <c r="N55" s="60"/>
      <c r="O55" s="60"/>
      <c r="P55" s="60"/>
      <c r="Q55" s="60"/>
      <c r="R55" s="60"/>
      <c r="S55" s="60"/>
      <c r="T55" s="60"/>
      <c r="U55" s="60"/>
      <c r="V55" s="60"/>
      <c r="W55" s="60"/>
      <c r="X55" s="60"/>
      <c r="Y55" s="1"/>
      <c r="Z55" s="1"/>
      <c r="AA55" s="1"/>
      <c r="AB55" s="1"/>
      <c r="AC55" s="1"/>
      <c r="AD55" s="1"/>
    </row>
    <row r="56" spans="2:30" ht="12.75">
      <c r="B56" s="60"/>
      <c r="C56" s="60"/>
      <c r="D56" s="60"/>
      <c r="E56" s="60"/>
      <c r="F56" s="60"/>
      <c r="G56" s="60"/>
      <c r="H56" s="60"/>
      <c r="I56" s="60"/>
      <c r="J56" s="60"/>
      <c r="K56" s="60"/>
      <c r="L56" s="60"/>
      <c r="M56" s="60"/>
      <c r="N56" s="60"/>
      <c r="O56" s="60"/>
      <c r="P56" s="60"/>
      <c r="Q56" s="60"/>
      <c r="R56" s="60"/>
      <c r="S56" s="60"/>
      <c r="T56" s="60"/>
      <c r="U56" s="60"/>
      <c r="V56" s="60"/>
      <c r="W56" s="60"/>
      <c r="X56" s="60"/>
      <c r="Y56" s="1"/>
      <c r="Z56" s="1"/>
      <c r="AA56" s="1"/>
      <c r="AB56" s="1"/>
      <c r="AC56" s="1"/>
      <c r="AD56" s="1"/>
    </row>
    <row r="57" spans="2:30" ht="12.75">
      <c r="B57" s="60"/>
      <c r="C57" s="60"/>
      <c r="D57" s="60"/>
      <c r="E57" s="60"/>
      <c r="F57" s="60"/>
      <c r="G57" s="60"/>
      <c r="H57" s="60"/>
      <c r="I57" s="60"/>
      <c r="J57" s="60"/>
      <c r="K57" s="60"/>
      <c r="L57" s="60"/>
      <c r="M57" s="60"/>
      <c r="N57" s="60"/>
      <c r="O57" s="60"/>
      <c r="P57" s="60"/>
      <c r="Q57" s="60"/>
      <c r="R57" s="60"/>
      <c r="S57" s="60"/>
      <c r="T57" s="60"/>
      <c r="U57" s="60"/>
      <c r="V57" s="60"/>
      <c r="W57" s="60"/>
      <c r="X57" s="60"/>
      <c r="Y57" s="1"/>
      <c r="Z57" s="1"/>
      <c r="AA57" s="1"/>
      <c r="AB57" s="1"/>
      <c r="AC57" s="1"/>
      <c r="AD57" s="1"/>
    </row>
    <row r="58" spans="2:30" ht="12.75">
      <c r="B58" s="60"/>
      <c r="C58" s="60"/>
      <c r="D58" s="60"/>
      <c r="E58" s="60"/>
      <c r="F58" s="60"/>
      <c r="G58" s="60"/>
      <c r="H58" s="60"/>
      <c r="I58" s="60"/>
      <c r="J58" s="60"/>
      <c r="K58" s="60"/>
      <c r="L58" s="60"/>
      <c r="M58" s="60"/>
      <c r="N58" s="60"/>
      <c r="O58" s="60"/>
      <c r="P58" s="60"/>
      <c r="Q58" s="60"/>
      <c r="R58" s="60"/>
      <c r="S58" s="60"/>
      <c r="T58" s="60"/>
      <c r="U58" s="60"/>
      <c r="V58" s="60"/>
      <c r="W58" s="60"/>
      <c r="X58" s="60"/>
      <c r="Y58" s="1"/>
      <c r="Z58" s="1"/>
      <c r="AA58" s="1"/>
      <c r="AB58" s="1"/>
      <c r="AC58" s="1"/>
      <c r="AD58" s="1"/>
    </row>
    <row r="59" spans="2:30" ht="12.75">
      <c r="B59" s="60"/>
      <c r="C59" s="60"/>
      <c r="D59" s="60"/>
      <c r="E59" s="60"/>
      <c r="F59" s="60"/>
      <c r="G59" s="60"/>
      <c r="H59" s="60"/>
      <c r="I59" s="60"/>
      <c r="J59" s="60"/>
      <c r="K59" s="60"/>
      <c r="L59" s="60"/>
      <c r="M59" s="60"/>
      <c r="N59" s="60"/>
      <c r="O59" s="60"/>
      <c r="P59" s="60"/>
      <c r="Q59" s="60"/>
      <c r="R59" s="60"/>
      <c r="S59" s="60"/>
      <c r="T59" s="60"/>
      <c r="U59" s="60"/>
      <c r="V59" s="60"/>
      <c r="W59" s="60"/>
      <c r="X59" s="60"/>
      <c r="Y59" s="1"/>
      <c r="Z59" s="1"/>
      <c r="AA59" s="1"/>
      <c r="AB59" s="1"/>
      <c r="AC59" s="1"/>
      <c r="AD59" s="1"/>
    </row>
    <row r="60" spans="2:30" ht="12.75">
      <c r="B60" s="60"/>
      <c r="C60" s="60"/>
      <c r="D60" s="60"/>
      <c r="E60" s="60"/>
      <c r="F60" s="60"/>
      <c r="G60" s="60"/>
      <c r="H60" s="60"/>
      <c r="I60" s="60"/>
      <c r="J60" s="60"/>
      <c r="K60" s="60"/>
      <c r="L60" s="60"/>
      <c r="M60" s="60"/>
      <c r="N60" s="60"/>
      <c r="O60" s="60"/>
      <c r="P60" s="60"/>
      <c r="Q60" s="60"/>
      <c r="R60" s="60"/>
      <c r="S60" s="60"/>
      <c r="T60" s="60"/>
      <c r="U60" s="60"/>
      <c r="V60" s="60"/>
      <c r="W60" s="60"/>
      <c r="X60" s="60"/>
      <c r="Y60" s="1"/>
      <c r="Z60" s="1"/>
      <c r="AA60" s="1"/>
      <c r="AB60" s="1"/>
      <c r="AC60" s="1"/>
      <c r="AD60" s="1"/>
    </row>
    <row r="61" spans="2:30" ht="12.75">
      <c r="B61" s="60"/>
      <c r="C61" s="60"/>
      <c r="D61" s="60"/>
      <c r="E61" s="60"/>
      <c r="F61" s="60"/>
      <c r="G61" s="60"/>
      <c r="H61" s="60"/>
      <c r="I61" s="60"/>
      <c r="J61" s="60"/>
      <c r="K61" s="60"/>
      <c r="L61" s="60"/>
      <c r="M61" s="60"/>
      <c r="N61" s="60"/>
      <c r="O61" s="60"/>
      <c r="P61" s="60"/>
      <c r="Q61" s="60"/>
      <c r="R61" s="60"/>
      <c r="S61" s="60"/>
      <c r="T61" s="60"/>
      <c r="U61" s="60"/>
      <c r="V61" s="60"/>
      <c r="W61" s="60"/>
      <c r="X61" s="60"/>
      <c r="Y61" s="1"/>
      <c r="Z61" s="1"/>
      <c r="AA61" s="1"/>
      <c r="AB61" s="1"/>
      <c r="AC61" s="1"/>
      <c r="AD61" s="1"/>
    </row>
    <row r="62" spans="2:30" ht="12.75">
      <c r="B62" s="60"/>
      <c r="C62" s="60"/>
      <c r="D62" s="60"/>
      <c r="E62" s="60"/>
      <c r="F62" s="60"/>
      <c r="G62" s="60"/>
      <c r="H62" s="60"/>
      <c r="I62" s="60"/>
      <c r="J62" s="60"/>
      <c r="K62" s="60"/>
      <c r="L62" s="60"/>
      <c r="M62" s="60"/>
      <c r="N62" s="60"/>
      <c r="O62" s="60"/>
      <c r="P62" s="60"/>
      <c r="Q62" s="60"/>
      <c r="R62" s="60"/>
      <c r="S62" s="60"/>
      <c r="T62" s="60"/>
      <c r="U62" s="60"/>
      <c r="V62" s="60"/>
      <c r="W62" s="60"/>
      <c r="X62" s="60"/>
      <c r="Y62" s="1"/>
      <c r="Z62" s="1"/>
      <c r="AA62" s="1"/>
      <c r="AB62" s="1"/>
      <c r="AC62" s="1"/>
      <c r="AD62" s="1"/>
    </row>
    <row r="63" spans="2:24" ht="12.75">
      <c r="B63" s="61"/>
      <c r="C63" s="61"/>
      <c r="D63" s="61"/>
      <c r="E63" s="61"/>
      <c r="F63" s="61"/>
      <c r="G63" s="61"/>
      <c r="H63" s="61"/>
      <c r="I63" s="61"/>
      <c r="J63" s="61"/>
      <c r="K63" s="61"/>
      <c r="L63" s="61"/>
      <c r="M63" s="61"/>
      <c r="N63" s="61"/>
      <c r="O63" s="61"/>
      <c r="P63" s="61"/>
      <c r="Q63" s="61"/>
      <c r="R63" s="61"/>
      <c r="S63" s="61"/>
      <c r="T63" s="61"/>
      <c r="U63" s="61"/>
      <c r="V63" s="61"/>
      <c r="W63" s="61"/>
      <c r="X63" s="61"/>
    </row>
    <row r="64" spans="2:24" ht="12.75">
      <c r="B64" s="61"/>
      <c r="C64" s="61"/>
      <c r="D64" s="61"/>
      <c r="E64" s="61"/>
      <c r="F64" s="61"/>
      <c r="G64" s="61"/>
      <c r="H64" s="61"/>
      <c r="I64" s="61"/>
      <c r="J64" s="61"/>
      <c r="K64" s="61"/>
      <c r="L64" s="61"/>
      <c r="M64" s="61"/>
      <c r="N64" s="61"/>
      <c r="O64" s="61"/>
      <c r="P64" s="61"/>
      <c r="Q64" s="61"/>
      <c r="R64" s="61"/>
      <c r="S64" s="61"/>
      <c r="T64" s="61"/>
      <c r="U64" s="61"/>
      <c r="V64" s="61"/>
      <c r="W64" s="61"/>
      <c r="X64" s="61"/>
    </row>
  </sheetData>
  <sheetProtection password="D841" sheet="1" objects="1" scenarios="1"/>
  <printOptions/>
  <pageMargins left="0.75" right="0.75" top="1" bottom="1" header="0.5" footer="0.5"/>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dimension ref="A1:G28"/>
  <sheetViews>
    <sheetView showGridLines="0" workbookViewId="0" topLeftCell="A1">
      <selection activeCell="A1" sqref="A1"/>
    </sheetView>
  </sheetViews>
  <sheetFormatPr defaultColWidth="9.140625" defaultRowHeight="12.75"/>
  <sheetData>
    <row r="1" spans="1:7" ht="12.75">
      <c r="A1" s="8" t="s">
        <v>33</v>
      </c>
      <c r="B1" s="8"/>
      <c r="C1" s="9"/>
      <c r="D1" s="9"/>
      <c r="E1" s="9"/>
      <c r="F1" s="9"/>
      <c r="G1" s="9"/>
    </row>
    <row r="2" spans="1:7" ht="12.75">
      <c r="A2" s="9"/>
      <c r="B2" s="9"/>
      <c r="C2" s="9"/>
      <c r="D2" s="9"/>
      <c r="E2" s="9"/>
      <c r="F2" s="9"/>
      <c r="G2" s="9"/>
    </row>
    <row r="3" spans="1:7" ht="12.75">
      <c r="A3" s="8" t="s">
        <v>117</v>
      </c>
      <c r="B3" s="9"/>
      <c r="C3" s="9"/>
      <c r="D3" s="9"/>
      <c r="E3" s="9"/>
      <c r="F3" s="9"/>
      <c r="G3" s="9"/>
    </row>
    <row r="4" spans="1:7" ht="12.75">
      <c r="A4" s="9"/>
      <c r="B4" s="9"/>
      <c r="C4" s="9"/>
      <c r="D4" s="9"/>
      <c r="E4" s="9"/>
      <c r="F4" s="9"/>
      <c r="G4" s="9"/>
    </row>
    <row r="5" spans="1:7" ht="12.75">
      <c r="A5" s="8" t="s">
        <v>175</v>
      </c>
      <c r="B5" s="9"/>
      <c r="C5" s="9"/>
      <c r="D5" s="9"/>
      <c r="E5" s="9"/>
      <c r="F5" s="9"/>
      <c r="G5" s="9"/>
    </row>
    <row r="6" spans="1:7" ht="12.75">
      <c r="A6" s="9"/>
      <c r="B6" s="9"/>
      <c r="C6" s="9"/>
      <c r="D6" s="9"/>
      <c r="E6" s="9"/>
      <c r="F6" s="9"/>
      <c r="G6" s="9"/>
    </row>
    <row r="7" spans="1:7" ht="12.75">
      <c r="A7" s="8" t="s">
        <v>174</v>
      </c>
      <c r="B7" s="9"/>
      <c r="C7" s="9"/>
      <c r="D7" s="9"/>
      <c r="E7" s="9"/>
      <c r="F7" s="9"/>
      <c r="G7" s="9"/>
    </row>
    <row r="8" spans="1:7" ht="12.75">
      <c r="A8" s="9"/>
      <c r="B8" s="9"/>
      <c r="C8" s="9"/>
      <c r="D8" s="9"/>
      <c r="E8" s="9"/>
      <c r="F8" s="9"/>
      <c r="G8" s="9"/>
    </row>
    <row r="9" spans="1:7" ht="12.75">
      <c r="A9" s="8" t="s">
        <v>217</v>
      </c>
      <c r="B9" s="9"/>
      <c r="C9" s="9"/>
      <c r="D9" s="9"/>
      <c r="E9" s="9"/>
      <c r="F9" s="9"/>
      <c r="G9" s="9"/>
    </row>
    <row r="10" spans="1:7" ht="12.75">
      <c r="A10" s="9"/>
      <c r="B10" s="9"/>
      <c r="C10" s="9"/>
      <c r="D10" s="9"/>
      <c r="E10" s="9"/>
      <c r="F10" s="9"/>
      <c r="G10" s="9"/>
    </row>
    <row r="11" spans="1:7" ht="12.75">
      <c r="A11" s="8" t="s">
        <v>318</v>
      </c>
      <c r="B11" s="9"/>
      <c r="C11" s="9"/>
      <c r="D11" s="9"/>
      <c r="E11" s="9"/>
      <c r="F11" s="9"/>
      <c r="G11" s="9"/>
    </row>
    <row r="12" spans="1:7" ht="12.75">
      <c r="A12" s="9"/>
      <c r="B12" s="9"/>
      <c r="C12" s="9"/>
      <c r="D12" s="9"/>
      <c r="E12" s="9"/>
      <c r="F12" s="9"/>
      <c r="G12" s="9"/>
    </row>
    <row r="13" spans="1:7" ht="12.75">
      <c r="A13" s="8" t="s">
        <v>327</v>
      </c>
      <c r="B13" s="9"/>
      <c r="C13" s="9"/>
      <c r="D13" s="9"/>
      <c r="E13" s="9"/>
      <c r="F13" s="9"/>
      <c r="G13" s="9"/>
    </row>
    <row r="14" spans="1:7" ht="12.75">
      <c r="A14" s="9"/>
      <c r="B14" s="9"/>
      <c r="C14" s="9"/>
      <c r="D14" s="9"/>
      <c r="E14" s="9"/>
      <c r="F14" s="9"/>
      <c r="G14" s="9"/>
    </row>
    <row r="15" spans="1:7" ht="12.75">
      <c r="A15" s="8" t="s">
        <v>328</v>
      </c>
      <c r="B15" s="9"/>
      <c r="C15" s="9"/>
      <c r="D15" s="9"/>
      <c r="E15" s="9"/>
      <c r="F15" s="9"/>
      <c r="G15" s="9"/>
    </row>
    <row r="16" spans="1:7" ht="12.75">
      <c r="A16" s="9"/>
      <c r="B16" s="9"/>
      <c r="C16" s="9"/>
      <c r="D16" s="9"/>
      <c r="E16" s="9"/>
      <c r="F16" s="9"/>
      <c r="G16" s="9"/>
    </row>
    <row r="17" spans="1:7" ht="12.75">
      <c r="A17" s="9"/>
      <c r="B17" s="9"/>
      <c r="C17" s="9"/>
      <c r="D17" s="9"/>
      <c r="E17" s="9"/>
      <c r="F17" s="9"/>
      <c r="G17" s="9"/>
    </row>
    <row r="18" spans="1:7" ht="12.75">
      <c r="A18" s="9"/>
      <c r="B18" s="9"/>
      <c r="C18" s="9"/>
      <c r="D18" s="9"/>
      <c r="E18" s="9"/>
      <c r="F18" s="9"/>
      <c r="G18" s="9"/>
    </row>
    <row r="19" spans="1:7" ht="12.75">
      <c r="A19" s="9"/>
      <c r="B19" s="9"/>
      <c r="C19" s="9"/>
      <c r="D19" s="9"/>
      <c r="E19" s="9"/>
      <c r="F19" s="9"/>
      <c r="G19" s="9"/>
    </row>
    <row r="20" spans="1:7" ht="12.75">
      <c r="A20" s="9"/>
      <c r="B20" s="9"/>
      <c r="C20" s="9"/>
      <c r="D20" s="9"/>
      <c r="E20" s="9"/>
      <c r="F20" s="9"/>
      <c r="G20" s="9"/>
    </row>
    <row r="21" spans="1:7" ht="12.75">
      <c r="A21" s="9"/>
      <c r="B21" s="9"/>
      <c r="C21" s="9"/>
      <c r="D21" s="9"/>
      <c r="E21" s="9"/>
      <c r="F21" s="9"/>
      <c r="G21" s="9"/>
    </row>
    <row r="22" spans="1:7" ht="12.75">
      <c r="A22" s="9"/>
      <c r="B22" s="9"/>
      <c r="C22" s="9"/>
      <c r="D22" s="9"/>
      <c r="E22" s="9"/>
      <c r="F22" s="9"/>
      <c r="G22" s="9"/>
    </row>
    <row r="23" spans="1:7" ht="12.75">
      <c r="A23" s="9"/>
      <c r="B23" s="9"/>
      <c r="C23" s="9"/>
      <c r="D23" s="9"/>
      <c r="E23" s="9"/>
      <c r="F23" s="9"/>
      <c r="G23" s="9"/>
    </row>
    <row r="24" spans="1:7" ht="12.75">
      <c r="A24" s="9"/>
      <c r="B24" s="9"/>
      <c r="C24" s="9"/>
      <c r="D24" s="9"/>
      <c r="E24" s="9"/>
      <c r="F24" s="9"/>
      <c r="G24" s="9"/>
    </row>
    <row r="25" spans="1:7" ht="12.75">
      <c r="A25" s="9"/>
      <c r="B25" s="9"/>
      <c r="C25" s="9"/>
      <c r="D25" s="9"/>
      <c r="E25" s="9"/>
      <c r="F25" s="9"/>
      <c r="G25" s="9"/>
    </row>
    <row r="26" spans="1:7" ht="12.75">
      <c r="A26" s="9"/>
      <c r="B26" s="9"/>
      <c r="C26" s="9"/>
      <c r="D26" s="9"/>
      <c r="E26" s="9"/>
      <c r="F26" s="9"/>
      <c r="G26" s="9"/>
    </row>
    <row r="27" spans="1:7" ht="12.75">
      <c r="A27" s="9"/>
      <c r="B27" s="9"/>
      <c r="C27" s="9"/>
      <c r="D27" s="9"/>
      <c r="E27" s="9"/>
      <c r="F27" s="9"/>
      <c r="G27" s="9"/>
    </row>
    <row r="28" spans="1:7" ht="12.75">
      <c r="A28" s="10"/>
      <c r="B28" s="10"/>
      <c r="C28" s="10"/>
      <c r="D28" s="10"/>
      <c r="E28" s="10"/>
      <c r="F28" s="10"/>
      <c r="G28" s="10"/>
    </row>
  </sheetData>
  <sheetProtection password="D841" sheet="1" objects="1" scenarios="1"/>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W117"/>
  <sheetViews>
    <sheetView showGridLines="0" tabSelected="1" workbookViewId="0" topLeftCell="A1">
      <selection activeCell="J43" sqref="J43"/>
    </sheetView>
  </sheetViews>
  <sheetFormatPr defaultColWidth="9.140625" defaultRowHeight="12.75"/>
  <cols>
    <col min="1" max="1" width="11.7109375" style="39" customWidth="1"/>
    <col min="9" max="9" width="13.57421875" style="39" bestFit="1" customWidth="1"/>
    <col min="17" max="17" width="9.28125" style="39" bestFit="1" customWidth="1"/>
    <col min="18" max="18" width="9.57421875" style="1" customWidth="1"/>
    <col min="19" max="19" width="10.140625" style="1" customWidth="1"/>
  </cols>
  <sheetData>
    <row r="1" ht="12.75">
      <c r="A1" s="40" t="s">
        <v>92</v>
      </c>
    </row>
    <row r="2" ht="12.75">
      <c r="A2" s="40"/>
    </row>
    <row r="3" spans="1:18" ht="12.75">
      <c r="A3" s="40"/>
      <c r="R3" s="1" t="s">
        <v>40</v>
      </c>
    </row>
    <row r="4" spans="1:18" ht="12.75">
      <c r="A4" s="40"/>
      <c r="B4" t="s">
        <v>171</v>
      </c>
      <c r="R4" s="1" t="s">
        <v>41</v>
      </c>
    </row>
    <row r="5" spans="1:18" ht="14.25">
      <c r="A5" s="40"/>
      <c r="R5" s="1" t="s">
        <v>149</v>
      </c>
    </row>
    <row r="6" spans="1:20" ht="14.25">
      <c r="A6" s="41"/>
      <c r="B6" s="33" t="s">
        <v>4</v>
      </c>
      <c r="C6" s="33" t="s">
        <v>148</v>
      </c>
      <c r="D6" s="33"/>
      <c r="E6" s="33"/>
      <c r="F6" s="33"/>
      <c r="G6" s="33"/>
      <c r="I6" s="41"/>
      <c r="J6" s="33" t="s">
        <v>5</v>
      </c>
      <c r="K6" s="33" t="s">
        <v>148</v>
      </c>
      <c r="L6" s="33"/>
      <c r="M6" s="33"/>
      <c r="N6" s="33"/>
      <c r="O6" s="33"/>
      <c r="Q6" s="41"/>
      <c r="R6" s="42" t="s">
        <v>6</v>
      </c>
      <c r="S6" s="42"/>
      <c r="T6" s="33"/>
    </row>
    <row r="7" spans="1:20" ht="27">
      <c r="A7" s="41"/>
      <c r="B7" s="34" t="s">
        <v>85</v>
      </c>
      <c r="C7" s="34" t="s">
        <v>44</v>
      </c>
      <c r="D7" s="34" t="s">
        <v>43</v>
      </c>
      <c r="E7" s="34" t="s">
        <v>45</v>
      </c>
      <c r="F7" s="34" t="s">
        <v>86</v>
      </c>
      <c r="G7" s="34" t="s">
        <v>42</v>
      </c>
      <c r="I7" s="41"/>
      <c r="J7" s="34" t="s">
        <v>85</v>
      </c>
      <c r="K7" s="34" t="s">
        <v>44</v>
      </c>
      <c r="L7" s="34" t="s">
        <v>43</v>
      </c>
      <c r="M7" s="34" t="s">
        <v>45</v>
      </c>
      <c r="N7" s="34" t="s">
        <v>86</v>
      </c>
      <c r="O7" s="34" t="s">
        <v>42</v>
      </c>
      <c r="Q7" s="41"/>
      <c r="R7" s="76" t="s">
        <v>93</v>
      </c>
      <c r="S7" s="76" t="s">
        <v>94</v>
      </c>
      <c r="T7" s="33"/>
    </row>
    <row r="8" spans="1:19" ht="12.75">
      <c r="A8" s="41"/>
      <c r="B8" s="35"/>
      <c r="C8" s="35"/>
      <c r="D8" s="35"/>
      <c r="E8" s="35"/>
      <c r="F8" s="35"/>
      <c r="G8" s="35"/>
      <c r="J8" s="15"/>
      <c r="K8" s="15"/>
      <c r="L8" s="15"/>
      <c r="M8" s="15"/>
      <c r="N8" s="15"/>
      <c r="O8" s="15"/>
      <c r="R8" s="17"/>
      <c r="S8" s="17"/>
    </row>
    <row r="9" spans="1:19" ht="12.75">
      <c r="A9" s="41" t="s">
        <v>46</v>
      </c>
      <c r="B9" s="35"/>
      <c r="C9" s="35"/>
      <c r="D9" s="35"/>
      <c r="E9" s="35"/>
      <c r="F9" s="35"/>
      <c r="G9" s="35"/>
      <c r="I9" s="39" t="s">
        <v>46</v>
      </c>
      <c r="J9" s="15"/>
      <c r="K9" s="15"/>
      <c r="L9" s="15"/>
      <c r="M9" s="15"/>
      <c r="N9" s="15"/>
      <c r="O9" s="15"/>
      <c r="R9" s="17"/>
      <c r="S9" s="17"/>
    </row>
    <row r="10" spans="1:19" ht="12.75">
      <c r="A10" s="41">
        <v>37</v>
      </c>
      <c r="B10" s="35"/>
      <c r="C10" s="35"/>
      <c r="D10" s="35"/>
      <c r="E10" s="35"/>
      <c r="F10" s="35"/>
      <c r="G10" s="35"/>
      <c r="I10" s="39">
        <v>37</v>
      </c>
      <c r="J10" s="15"/>
      <c r="K10" s="15"/>
      <c r="L10" s="15"/>
      <c r="M10" s="15"/>
      <c r="N10" s="15"/>
      <c r="O10" s="15"/>
      <c r="R10" s="17"/>
      <c r="S10" s="17"/>
    </row>
    <row r="11" spans="1:23" ht="12.75">
      <c r="A11" s="210" t="s">
        <v>7</v>
      </c>
      <c r="B11" s="211">
        <v>4.2E-11</v>
      </c>
      <c r="C11" s="211">
        <v>4.2E-11</v>
      </c>
      <c r="D11" s="211">
        <v>5.7E-11</v>
      </c>
      <c r="E11" s="211">
        <v>1.2E-10</v>
      </c>
      <c r="F11" s="211">
        <v>6.3E-11</v>
      </c>
      <c r="G11" s="211">
        <v>6.3E-11</v>
      </c>
      <c r="H11" s="212"/>
      <c r="I11" s="210" t="str">
        <f>A11</f>
        <v>H-3 (OBT)</v>
      </c>
      <c r="J11" s="213">
        <v>4.5E-11</v>
      </c>
      <c r="K11" s="213">
        <v>4.1E-11</v>
      </c>
      <c r="L11" s="213">
        <v>8.2E-11</v>
      </c>
      <c r="M11" s="213">
        <v>2.7E-10</v>
      </c>
      <c r="N11" s="213">
        <v>6.3E-11</v>
      </c>
      <c r="O11" s="213">
        <v>6.3E-11</v>
      </c>
      <c r="P11" s="212"/>
      <c r="Q11" s="210" t="str">
        <f>A11</f>
        <v>H-3 (OBT)</v>
      </c>
      <c r="R11" s="211">
        <v>0</v>
      </c>
      <c r="S11" s="211">
        <v>0</v>
      </c>
      <c r="T11" s="214"/>
      <c r="U11" s="22"/>
      <c r="V11" s="24"/>
      <c r="W11" s="62"/>
    </row>
    <row r="12" spans="1:23" ht="12.75">
      <c r="A12" s="210" t="s">
        <v>8</v>
      </c>
      <c r="B12" s="211">
        <v>1.8E-11</v>
      </c>
      <c r="C12" s="211">
        <v>1.8E-11</v>
      </c>
      <c r="D12" s="211">
        <v>2.3E-11</v>
      </c>
      <c r="E12" s="211">
        <v>4.8E-11</v>
      </c>
      <c r="F12" s="211">
        <v>3.1E-11</v>
      </c>
      <c r="G12" s="211">
        <v>3.1E-11</v>
      </c>
      <c r="H12" s="212"/>
      <c r="I12" s="210" t="str">
        <f aca="true" t="shared" si="0" ref="I12:I47">A12</f>
        <v>H-3 (H2O)</v>
      </c>
      <c r="J12" s="213">
        <v>4.5E-11</v>
      </c>
      <c r="K12" s="213">
        <v>1.8E-11</v>
      </c>
      <c r="L12" s="213">
        <v>8.2E-11</v>
      </c>
      <c r="M12" s="213">
        <v>2.7E-10</v>
      </c>
      <c r="N12" s="213">
        <v>3.1E-11</v>
      </c>
      <c r="O12" s="213">
        <v>3.1E-11</v>
      </c>
      <c r="P12" s="212"/>
      <c r="Q12" s="210" t="str">
        <f aca="true" t="shared" si="1" ref="Q12:Q47">A12</f>
        <v>H-3 (H2O)</v>
      </c>
      <c r="R12" s="211">
        <v>0</v>
      </c>
      <c r="S12" s="211">
        <v>0</v>
      </c>
      <c r="T12" s="214"/>
      <c r="U12" s="22"/>
      <c r="V12" s="24"/>
      <c r="W12" s="62"/>
    </row>
    <row r="13" spans="1:23" ht="12.75">
      <c r="A13" s="210" t="s">
        <v>52</v>
      </c>
      <c r="B13" s="211">
        <v>5.8E-10</v>
      </c>
      <c r="C13" s="211">
        <v>5.8E-10</v>
      </c>
      <c r="D13" s="211">
        <v>8E-10</v>
      </c>
      <c r="E13" s="211">
        <v>1.6E-09</v>
      </c>
      <c r="F13" s="211">
        <v>8E-10</v>
      </c>
      <c r="G13" s="211">
        <v>8E-10</v>
      </c>
      <c r="H13" s="212"/>
      <c r="I13" s="210" t="str">
        <f t="shared" si="0"/>
        <v>C-14</v>
      </c>
      <c r="J13" s="213">
        <v>2E-09</v>
      </c>
      <c r="K13" s="213">
        <v>2E-09</v>
      </c>
      <c r="L13" s="213">
        <v>2.8E-09</v>
      </c>
      <c r="M13" s="213">
        <v>6.6E-09</v>
      </c>
      <c r="N13" s="213">
        <v>6.6E-11</v>
      </c>
      <c r="O13" s="213">
        <v>6.6E-11</v>
      </c>
      <c r="P13" s="212"/>
      <c r="Q13" s="210" t="str">
        <f t="shared" si="1"/>
        <v>C-14</v>
      </c>
      <c r="R13" s="211">
        <v>9E-07</v>
      </c>
      <c r="S13" s="211">
        <v>0</v>
      </c>
      <c r="T13" s="214" t="s">
        <v>81</v>
      </c>
      <c r="U13" s="22"/>
      <c r="V13" s="23"/>
      <c r="W13" s="62"/>
    </row>
    <row r="14" spans="1:23" ht="12.75">
      <c r="A14" s="210" t="s">
        <v>53</v>
      </c>
      <c r="B14" s="211">
        <v>9.3E-10</v>
      </c>
      <c r="C14" s="211">
        <v>9.3E-10</v>
      </c>
      <c r="D14" s="211">
        <v>1.9E-09</v>
      </c>
      <c r="E14" s="211">
        <v>6.3E-09</v>
      </c>
      <c r="F14" s="211" t="s">
        <v>55</v>
      </c>
      <c r="G14" s="211" t="s">
        <v>55</v>
      </c>
      <c r="H14" s="215"/>
      <c r="I14" s="210" t="str">
        <f t="shared" si="0"/>
        <v>Cl-36</v>
      </c>
      <c r="J14" s="213">
        <v>7.3E-09</v>
      </c>
      <c r="K14" s="213">
        <v>5.1E-09</v>
      </c>
      <c r="L14" s="213">
        <v>1E-08</v>
      </c>
      <c r="M14" s="213">
        <v>2.6E-08</v>
      </c>
      <c r="N14" s="213" t="s">
        <v>55</v>
      </c>
      <c r="O14" s="213" t="s">
        <v>55</v>
      </c>
      <c r="P14" s="212"/>
      <c r="Q14" s="210" t="str">
        <f t="shared" si="1"/>
        <v>Cl-36</v>
      </c>
      <c r="R14" s="211">
        <v>2.5E-06</v>
      </c>
      <c r="S14" s="211">
        <v>1.1E-11</v>
      </c>
      <c r="T14" s="214" t="s">
        <v>81</v>
      </c>
      <c r="U14" s="22"/>
      <c r="V14" s="25"/>
      <c r="W14" s="62"/>
    </row>
    <row r="15" spans="1:23" ht="12.75">
      <c r="A15" s="210" t="s">
        <v>54</v>
      </c>
      <c r="B15" s="211">
        <v>6.2E-09</v>
      </c>
      <c r="C15" s="211">
        <v>6.2E-09</v>
      </c>
      <c r="D15" s="211">
        <v>1.3E-08</v>
      </c>
      <c r="E15" s="211">
        <v>4.2E-08</v>
      </c>
      <c r="F15" s="211" t="s">
        <v>55</v>
      </c>
      <c r="G15" s="211" t="s">
        <v>55</v>
      </c>
      <c r="H15" s="212"/>
      <c r="I15" s="210" t="str">
        <f t="shared" si="0"/>
        <v>K-40</v>
      </c>
      <c r="J15" s="213">
        <v>2.1E-09</v>
      </c>
      <c r="K15" s="213">
        <v>3E-09</v>
      </c>
      <c r="L15" s="213">
        <v>4.5E-09</v>
      </c>
      <c r="M15" s="213">
        <v>1.7E-08</v>
      </c>
      <c r="N15" s="213" t="s">
        <v>55</v>
      </c>
      <c r="O15" s="213" t="s">
        <v>55</v>
      </c>
      <c r="P15" s="212"/>
      <c r="Q15" s="210" t="str">
        <f t="shared" si="1"/>
        <v>K-40</v>
      </c>
      <c r="R15" s="211">
        <v>2.4E-06</v>
      </c>
      <c r="S15" s="211">
        <v>8E-09</v>
      </c>
      <c r="T15" s="214" t="s">
        <v>82</v>
      </c>
      <c r="U15" s="22"/>
      <c r="V15" s="25"/>
      <c r="W15" s="62"/>
    </row>
    <row r="16" spans="1:23" ht="12.75">
      <c r="A16" s="210" t="s">
        <v>0</v>
      </c>
      <c r="B16" s="211">
        <v>3.4E-09</v>
      </c>
      <c r="C16" s="211">
        <v>3.4E-09</v>
      </c>
      <c r="D16" s="211">
        <v>1.1E-08</v>
      </c>
      <c r="E16" s="211">
        <v>2.7E-08</v>
      </c>
      <c r="F16" s="211">
        <v>1.9E-09</v>
      </c>
      <c r="G16" s="211">
        <v>1.9E-09</v>
      </c>
      <c r="H16" s="212"/>
      <c r="I16" s="210" t="str">
        <f t="shared" si="0"/>
        <v>Co-60</v>
      </c>
      <c r="J16" s="213">
        <v>1E-08</v>
      </c>
      <c r="K16" s="213">
        <v>7.1E-09</v>
      </c>
      <c r="L16" s="213">
        <v>1.5E-08</v>
      </c>
      <c r="M16" s="213">
        <v>3.4E-08</v>
      </c>
      <c r="N16" s="213">
        <v>1.2E-09</v>
      </c>
      <c r="O16" s="213">
        <v>1.3E-09</v>
      </c>
      <c r="P16" s="212"/>
      <c r="Q16" s="210" t="str">
        <f t="shared" si="1"/>
        <v>Co-60</v>
      </c>
      <c r="R16" s="211">
        <v>1.8E-06</v>
      </c>
      <c r="S16" s="211">
        <v>1.3E-07</v>
      </c>
      <c r="T16" s="214" t="s">
        <v>81</v>
      </c>
      <c r="U16" s="22"/>
      <c r="V16" s="24"/>
      <c r="W16" s="62"/>
    </row>
    <row r="17" spans="1:23" ht="12.75">
      <c r="A17" s="210" t="s">
        <v>1</v>
      </c>
      <c r="B17" s="213">
        <v>3.1E-08</v>
      </c>
      <c r="C17" s="213">
        <v>3.1E-08</v>
      </c>
      <c r="D17" s="213">
        <v>6.6E-08</v>
      </c>
      <c r="E17" s="213">
        <v>9.3E-08</v>
      </c>
      <c r="F17" s="213">
        <v>4.3E-08</v>
      </c>
      <c r="G17" s="213">
        <v>4.3E-08</v>
      </c>
      <c r="H17" s="212"/>
      <c r="I17" s="210" t="str">
        <f t="shared" si="0"/>
        <v>Sr+90</v>
      </c>
      <c r="J17" s="213">
        <v>3.7E-08</v>
      </c>
      <c r="K17" s="213">
        <v>3.2E-08</v>
      </c>
      <c r="L17" s="213">
        <v>5.4E-08</v>
      </c>
      <c r="M17" s="213">
        <v>1.2E-07</v>
      </c>
      <c r="N17" s="213">
        <v>8.8E-09</v>
      </c>
      <c r="O17" s="213">
        <v>3.1E-08</v>
      </c>
      <c r="P17" s="212"/>
      <c r="Q17" s="210" t="str">
        <f t="shared" si="1"/>
        <v>Sr+90</v>
      </c>
      <c r="R17" s="211">
        <v>5.1E-06</v>
      </c>
      <c r="S17" s="211">
        <v>2.4E-12</v>
      </c>
      <c r="T17" s="214" t="s">
        <v>81</v>
      </c>
      <c r="U17" s="22"/>
      <c r="V17" s="22"/>
      <c r="W17" s="62"/>
    </row>
    <row r="18" spans="1:23" ht="12.75">
      <c r="A18" s="210" t="s">
        <v>56</v>
      </c>
      <c r="B18" s="213">
        <v>6.4E-10</v>
      </c>
      <c r="C18" s="213">
        <v>7.8E-10</v>
      </c>
      <c r="D18" s="213">
        <v>1.3E-09</v>
      </c>
      <c r="E18" s="213">
        <v>4.8E-09</v>
      </c>
      <c r="F18" s="213">
        <v>4.6E-10</v>
      </c>
      <c r="G18" s="213">
        <v>7.3E-10</v>
      </c>
      <c r="H18" s="212"/>
      <c r="I18" s="210" t="str">
        <f t="shared" si="0"/>
        <v>Tc-99</v>
      </c>
      <c r="J18" s="213">
        <v>4E-09</v>
      </c>
      <c r="K18" s="213">
        <v>4E-10</v>
      </c>
      <c r="L18" s="213">
        <v>5.7E-09</v>
      </c>
      <c r="M18" s="213">
        <v>1.3E-08</v>
      </c>
      <c r="N18" s="213">
        <v>8.3E-11</v>
      </c>
      <c r="O18" s="213">
        <v>4.1E-10</v>
      </c>
      <c r="P18" s="212"/>
      <c r="Q18" s="210" t="str">
        <f t="shared" si="1"/>
        <v>Tc-99</v>
      </c>
      <c r="R18" s="211">
        <v>1.6E-06</v>
      </c>
      <c r="S18" s="211">
        <v>2.5E-14</v>
      </c>
      <c r="T18" s="214" t="s">
        <v>81</v>
      </c>
      <c r="U18" s="22"/>
      <c r="V18" s="23"/>
      <c r="W18" s="62"/>
    </row>
    <row r="19" spans="1:23" ht="12.75">
      <c r="A19" s="210" t="s">
        <v>57</v>
      </c>
      <c r="B19" s="213">
        <v>7E-09</v>
      </c>
      <c r="C19" s="213">
        <v>7E-09</v>
      </c>
      <c r="D19" s="213">
        <v>1.5E-08</v>
      </c>
      <c r="E19" s="213">
        <v>4.9E-08</v>
      </c>
      <c r="F19" s="213">
        <v>3.8E-10</v>
      </c>
      <c r="G19" s="213">
        <v>3.8E-10</v>
      </c>
      <c r="H19" s="212"/>
      <c r="I19" s="210" t="str">
        <f t="shared" si="0"/>
        <v>Ru+106</v>
      </c>
      <c r="J19" s="213">
        <v>2.8E-08</v>
      </c>
      <c r="K19" s="213">
        <v>9.8E-09</v>
      </c>
      <c r="L19" s="213">
        <v>4.1E-08</v>
      </c>
      <c r="M19" s="213">
        <v>1.1E-07</v>
      </c>
      <c r="N19" s="213">
        <v>4.1E-10</v>
      </c>
      <c r="O19" s="213">
        <v>1.7E-09</v>
      </c>
      <c r="P19" s="212"/>
      <c r="Q19" s="210" t="str">
        <f t="shared" si="1"/>
        <v>Ru+106</v>
      </c>
      <c r="R19" s="211">
        <v>2.9E-06</v>
      </c>
      <c r="S19" s="211">
        <v>1.2E-08</v>
      </c>
      <c r="T19" s="214" t="s">
        <v>82</v>
      </c>
      <c r="U19" s="22"/>
      <c r="V19" s="25"/>
      <c r="W19" s="62"/>
    </row>
    <row r="20" spans="1:23" ht="12.75">
      <c r="A20" s="210" t="s">
        <v>58</v>
      </c>
      <c r="B20" s="213">
        <v>5.1E-09</v>
      </c>
      <c r="C20" s="213">
        <v>5.1E-09</v>
      </c>
      <c r="D20" s="213">
        <v>1.1E-08</v>
      </c>
      <c r="E20" s="213">
        <v>3.2E-08</v>
      </c>
      <c r="F20" s="213" t="s">
        <v>55</v>
      </c>
      <c r="G20" s="213" t="s">
        <v>55</v>
      </c>
      <c r="H20" s="212"/>
      <c r="I20" s="210" t="str">
        <f t="shared" si="0"/>
        <v>Sn+126</v>
      </c>
      <c r="J20" s="213">
        <v>2.8E-08</v>
      </c>
      <c r="K20" s="213">
        <v>1.4E-08</v>
      </c>
      <c r="L20" s="213">
        <v>4.2E-08</v>
      </c>
      <c r="M20" s="213">
        <v>1E-07</v>
      </c>
      <c r="N20" s="213" t="s">
        <v>55</v>
      </c>
      <c r="O20" s="213" t="s">
        <v>91</v>
      </c>
      <c r="P20" s="212"/>
      <c r="Q20" s="210" t="str">
        <f t="shared" si="1"/>
        <v>Sn+126</v>
      </c>
      <c r="R20" s="211">
        <v>1.8E-06</v>
      </c>
      <c r="S20" s="211">
        <v>3.9E-08</v>
      </c>
      <c r="T20" s="214"/>
      <c r="U20" s="22"/>
      <c r="V20" s="25"/>
      <c r="W20" s="62"/>
    </row>
    <row r="21" spans="1:23" ht="12.75">
      <c r="A21" s="210" t="s">
        <v>59</v>
      </c>
      <c r="B21" s="213">
        <v>1.1E-07</v>
      </c>
      <c r="C21" s="213">
        <v>1.1E-07</v>
      </c>
      <c r="D21" s="213">
        <v>1.9E-07</v>
      </c>
      <c r="E21" s="213">
        <v>2.2E-07</v>
      </c>
      <c r="F21" s="213">
        <v>4.4E-08</v>
      </c>
      <c r="G21" s="213">
        <v>4.4E-08</v>
      </c>
      <c r="H21" s="212"/>
      <c r="I21" s="210" t="str">
        <f t="shared" si="0"/>
        <v>I-129</v>
      </c>
      <c r="J21" s="213">
        <v>3.6E-08</v>
      </c>
      <c r="K21" s="213">
        <v>5.1E-08</v>
      </c>
      <c r="L21" s="213">
        <v>6.7E-08</v>
      </c>
      <c r="M21" s="213">
        <v>8.6E-08</v>
      </c>
      <c r="N21" s="213">
        <v>1.5E-08</v>
      </c>
      <c r="O21" s="213">
        <v>2.1E-08</v>
      </c>
      <c r="P21" s="212"/>
      <c r="Q21" s="210" t="str">
        <f t="shared" si="1"/>
        <v>I-129</v>
      </c>
      <c r="R21" s="211">
        <v>6.5E-07</v>
      </c>
      <c r="S21" s="211">
        <v>9.7E-09</v>
      </c>
      <c r="T21" s="214" t="s">
        <v>81</v>
      </c>
      <c r="U21" s="22"/>
      <c r="V21" s="22"/>
      <c r="W21" s="62"/>
    </row>
    <row r="22" spans="1:23" ht="12.75">
      <c r="A22" s="210" t="s">
        <v>60</v>
      </c>
      <c r="B22" s="213">
        <v>1.9E-08</v>
      </c>
      <c r="C22" s="213">
        <v>1.9E-08</v>
      </c>
      <c r="D22" s="213">
        <v>1.4E-08</v>
      </c>
      <c r="E22" s="213">
        <v>1.6E-08</v>
      </c>
      <c r="F22" s="213">
        <v>8.7E-09</v>
      </c>
      <c r="G22" s="213">
        <v>8.7E-09</v>
      </c>
      <c r="H22" s="212"/>
      <c r="I22" s="210" t="str">
        <f t="shared" si="0"/>
        <v>Cs-134</v>
      </c>
      <c r="J22" s="213">
        <v>6.6E-09</v>
      </c>
      <c r="K22" s="213">
        <v>9.6E-09</v>
      </c>
      <c r="L22" s="213">
        <v>5.3E-09</v>
      </c>
      <c r="M22" s="213">
        <v>7.3E-09</v>
      </c>
      <c r="N22" s="213">
        <v>3E-09</v>
      </c>
      <c r="O22" s="213">
        <v>4.2E-09</v>
      </c>
      <c r="P22" s="212"/>
      <c r="Q22" s="210" t="str">
        <f t="shared" si="1"/>
        <v>Cs-134</v>
      </c>
      <c r="R22" s="211">
        <v>1.8E-06</v>
      </c>
      <c r="S22" s="211">
        <v>8.8E-08</v>
      </c>
      <c r="T22" s="214" t="s">
        <v>82</v>
      </c>
      <c r="U22" s="22"/>
      <c r="V22" s="23"/>
      <c r="W22" s="62"/>
    </row>
    <row r="23" spans="1:23" ht="12.75">
      <c r="A23" s="210" t="s">
        <v>2</v>
      </c>
      <c r="B23" s="213">
        <v>1.3E-08</v>
      </c>
      <c r="C23" s="213">
        <v>1.3E-08</v>
      </c>
      <c r="D23" s="213">
        <v>1E-08</v>
      </c>
      <c r="E23" s="213">
        <v>1.2E-08</v>
      </c>
      <c r="F23" s="213">
        <v>5.7E-09</v>
      </c>
      <c r="G23" s="213">
        <v>5.7E-09</v>
      </c>
      <c r="H23" s="212"/>
      <c r="I23" s="210" t="str">
        <f t="shared" si="0"/>
        <v>Cs+137</v>
      </c>
      <c r="J23" s="213">
        <v>4.6E-09</v>
      </c>
      <c r="K23" s="213">
        <v>6.7E-09</v>
      </c>
      <c r="L23" s="213">
        <v>3.7E-09</v>
      </c>
      <c r="M23" s="213">
        <v>5.4E-09</v>
      </c>
      <c r="N23" s="213">
        <v>2E-09</v>
      </c>
      <c r="O23" s="213">
        <v>2.7E-09</v>
      </c>
      <c r="P23" s="212"/>
      <c r="Q23" s="210" t="str">
        <f t="shared" si="1"/>
        <v>Cs+137</v>
      </c>
      <c r="R23" s="211">
        <v>2.5E-06</v>
      </c>
      <c r="S23" s="211">
        <v>3.3E-08</v>
      </c>
      <c r="T23" s="214" t="s">
        <v>83</v>
      </c>
      <c r="U23" s="22"/>
      <c r="V23" s="23"/>
      <c r="W23" s="62"/>
    </row>
    <row r="24" spans="1:23" ht="12.75">
      <c r="A24" s="210" t="s">
        <v>61</v>
      </c>
      <c r="B24" s="213">
        <v>6.9E-07</v>
      </c>
      <c r="C24" s="213">
        <v>6.8E-07</v>
      </c>
      <c r="D24" s="213">
        <v>1.9E-06</v>
      </c>
      <c r="E24" s="213">
        <v>3.6E-06</v>
      </c>
      <c r="F24" s="213">
        <v>1.4E-07</v>
      </c>
      <c r="G24" s="213">
        <v>1.4E-07</v>
      </c>
      <c r="H24" s="212"/>
      <c r="I24" s="210" t="str">
        <f t="shared" si="0"/>
        <v>Pb+210</v>
      </c>
      <c r="J24" s="213">
        <v>1.2E-06</v>
      </c>
      <c r="K24" s="213">
        <v>1.2E-06</v>
      </c>
      <c r="L24" s="213">
        <v>1.6E-06</v>
      </c>
      <c r="M24" s="213">
        <v>4E-06</v>
      </c>
      <c r="N24" s="213">
        <v>6.1E-08</v>
      </c>
      <c r="O24" s="213">
        <v>2.3E-07</v>
      </c>
      <c r="P24" s="212"/>
      <c r="Q24" s="210" t="str">
        <f t="shared" si="1"/>
        <v>Pb+210</v>
      </c>
      <c r="R24" s="211">
        <v>2.6E-06</v>
      </c>
      <c r="S24" s="211">
        <v>8.3E-09</v>
      </c>
      <c r="T24" s="214" t="s">
        <v>82</v>
      </c>
      <c r="U24" s="22"/>
      <c r="V24" s="23"/>
      <c r="W24" s="62"/>
    </row>
    <row r="25" spans="1:23" ht="12.75">
      <c r="A25" s="210" t="s">
        <v>62</v>
      </c>
      <c r="B25" s="213">
        <v>1.2E-06</v>
      </c>
      <c r="C25" s="213">
        <v>2.4E-07</v>
      </c>
      <c r="D25" s="213">
        <v>2.6E-06</v>
      </c>
      <c r="E25" s="213">
        <v>8.8E-06</v>
      </c>
      <c r="F25" s="213">
        <v>1.3E-07</v>
      </c>
      <c r="G25" s="213">
        <v>2.6E-08</v>
      </c>
      <c r="H25" s="212"/>
      <c r="I25" s="210" t="str">
        <f t="shared" si="0"/>
        <v>Po-210</v>
      </c>
      <c r="J25" s="213">
        <v>3.3E-06</v>
      </c>
      <c r="K25" s="213">
        <v>7.1E-07</v>
      </c>
      <c r="L25" s="213">
        <v>4.6E-06</v>
      </c>
      <c r="M25" s="213">
        <v>1.1E-05</v>
      </c>
      <c r="N25" s="213">
        <v>1.9E-08</v>
      </c>
      <c r="O25" s="213">
        <v>7.8E-08</v>
      </c>
      <c r="P25" s="212"/>
      <c r="Q25" s="210" t="str">
        <f t="shared" si="1"/>
        <v>Po-210</v>
      </c>
      <c r="R25" s="211">
        <v>0</v>
      </c>
      <c r="S25" s="211">
        <v>4.8E-13</v>
      </c>
      <c r="T25" s="214" t="s">
        <v>82</v>
      </c>
      <c r="U25" s="22"/>
      <c r="V25" s="23"/>
      <c r="W25" s="62"/>
    </row>
    <row r="26" spans="1:23" ht="12.75">
      <c r="A26" s="210" t="s">
        <v>3</v>
      </c>
      <c r="B26" s="213">
        <v>2.8E-07</v>
      </c>
      <c r="C26" s="213">
        <v>2.8E-07</v>
      </c>
      <c r="D26" s="213">
        <v>8E-07</v>
      </c>
      <c r="E26" s="213">
        <v>9.6E-07</v>
      </c>
      <c r="F26" s="213">
        <v>3.2E-07</v>
      </c>
      <c r="G26" s="213">
        <v>3.2E-07</v>
      </c>
      <c r="H26" s="212"/>
      <c r="I26" s="210" t="str">
        <f t="shared" si="0"/>
        <v>Ra+226</v>
      </c>
      <c r="J26" s="213">
        <v>3.5E-06</v>
      </c>
      <c r="K26" s="213">
        <v>1.2E-05</v>
      </c>
      <c r="L26" s="213">
        <v>4.9E-06</v>
      </c>
      <c r="M26" s="213">
        <v>1.1E-05</v>
      </c>
      <c r="N26" s="213">
        <v>9.9E-08</v>
      </c>
      <c r="O26" s="213">
        <v>1.8E-07</v>
      </c>
      <c r="P26" s="212"/>
      <c r="Q26" s="210" t="str">
        <f t="shared" si="1"/>
        <v>Ra+226</v>
      </c>
      <c r="R26" s="211">
        <v>8.5E-06</v>
      </c>
      <c r="S26" s="211">
        <v>1.2E-07</v>
      </c>
      <c r="T26" s="214" t="s">
        <v>82</v>
      </c>
      <c r="U26" s="22"/>
      <c r="V26" s="25"/>
      <c r="W26" s="62"/>
    </row>
    <row r="27" spans="1:23" ht="12.75">
      <c r="A27" s="210" t="s">
        <v>63</v>
      </c>
      <c r="B27" s="213">
        <v>6.9E-07</v>
      </c>
      <c r="C27" s="213">
        <v>6.7E-07</v>
      </c>
      <c r="D27" s="213">
        <v>3.9E-06</v>
      </c>
      <c r="E27" s="213">
        <v>5.7E-06</v>
      </c>
      <c r="F27" s="213">
        <v>3E-07</v>
      </c>
      <c r="G27" s="213">
        <v>3E-07</v>
      </c>
      <c r="H27" s="212"/>
      <c r="I27" s="210" t="str">
        <f t="shared" si="0"/>
        <v>Ra+228</v>
      </c>
      <c r="J27" s="213">
        <v>2.6E-06</v>
      </c>
      <c r="K27" s="213">
        <v>1.7E-06</v>
      </c>
      <c r="L27" s="213">
        <v>4.7E-06</v>
      </c>
      <c r="M27" s="213">
        <v>1E-05</v>
      </c>
      <c r="N27" s="213">
        <v>1.1E-07</v>
      </c>
      <c r="O27" s="213">
        <v>1.7E-07</v>
      </c>
      <c r="P27" s="212"/>
      <c r="Q27" s="210" t="str">
        <f t="shared" si="1"/>
        <v>Ra+228</v>
      </c>
      <c r="R27" s="211">
        <v>3.1E-06</v>
      </c>
      <c r="S27" s="211">
        <v>5.8E-08</v>
      </c>
      <c r="T27" s="214" t="s">
        <v>81</v>
      </c>
      <c r="U27" s="22"/>
      <c r="V27" s="23"/>
      <c r="W27" s="62"/>
    </row>
    <row r="28" spans="1:23" ht="12.75">
      <c r="A28" s="210" t="s">
        <v>64</v>
      </c>
      <c r="B28" s="213">
        <v>1.4E-07</v>
      </c>
      <c r="C28" s="213">
        <v>1.4E-07</v>
      </c>
      <c r="D28" s="213">
        <v>4.2E-07</v>
      </c>
      <c r="E28" s="213">
        <v>1.1E-06</v>
      </c>
      <c r="F28" s="213">
        <v>2.3E-07</v>
      </c>
      <c r="G28" s="213">
        <v>2.3E-07</v>
      </c>
      <c r="H28" s="212"/>
      <c r="I28" s="210" t="str">
        <f t="shared" si="0"/>
        <v>Th+228</v>
      </c>
      <c r="J28" s="213">
        <v>4.3E-05</v>
      </c>
      <c r="K28" s="213">
        <v>2.6E-05</v>
      </c>
      <c r="L28" s="213">
        <v>5.9E-05</v>
      </c>
      <c r="M28" s="213">
        <v>0.00014</v>
      </c>
      <c r="N28" s="213">
        <v>6.8E-08</v>
      </c>
      <c r="O28" s="213">
        <v>1E-06</v>
      </c>
      <c r="P28" s="212"/>
      <c r="Q28" s="210" t="str">
        <f t="shared" si="1"/>
        <v>Th+228</v>
      </c>
      <c r="R28" s="211">
        <v>6.3E-06</v>
      </c>
      <c r="S28" s="211">
        <v>1E-07</v>
      </c>
      <c r="T28" s="214" t="s">
        <v>82</v>
      </c>
      <c r="U28" s="22"/>
      <c r="V28" s="23"/>
      <c r="W28" s="62"/>
    </row>
    <row r="29" spans="1:23" ht="12.75">
      <c r="A29" s="210" t="s">
        <v>65</v>
      </c>
      <c r="B29" s="213">
        <v>6.1E-07</v>
      </c>
      <c r="C29" s="213">
        <v>6E-07</v>
      </c>
      <c r="D29" s="213">
        <v>1.2E-06</v>
      </c>
      <c r="E29" s="213">
        <v>2.4E-06</v>
      </c>
      <c r="F29" s="213" t="s">
        <v>55</v>
      </c>
      <c r="G29" s="213" t="s">
        <v>55</v>
      </c>
      <c r="H29" s="212"/>
      <c r="I29" s="210" t="str">
        <f t="shared" si="0"/>
        <v>Th+229</v>
      </c>
      <c r="J29" s="213">
        <v>8.6E-05</v>
      </c>
      <c r="K29" s="213">
        <v>7.5E-05</v>
      </c>
      <c r="L29" s="213">
        <v>0.00011</v>
      </c>
      <c r="M29" s="213">
        <v>0.00023</v>
      </c>
      <c r="N29" s="213" t="s">
        <v>55</v>
      </c>
      <c r="O29" s="213" t="s">
        <v>55</v>
      </c>
      <c r="P29" s="212"/>
      <c r="Q29" s="210" t="str">
        <f t="shared" si="1"/>
        <v>Th+229</v>
      </c>
      <c r="R29" s="211">
        <v>6.3E-06</v>
      </c>
      <c r="S29" s="211">
        <v>7.3E-08</v>
      </c>
      <c r="T29" s="214" t="s">
        <v>81</v>
      </c>
      <c r="U29" s="22"/>
      <c r="V29" s="23"/>
      <c r="W29" s="62"/>
    </row>
    <row r="30" spans="1:23" ht="12.75">
      <c r="A30" s="210" t="s">
        <v>66</v>
      </c>
      <c r="B30" s="213">
        <v>2.1E-07</v>
      </c>
      <c r="C30" s="213">
        <v>2.1E-07</v>
      </c>
      <c r="D30" s="213">
        <v>2.4E-07</v>
      </c>
      <c r="E30" s="213">
        <v>4.1E-07</v>
      </c>
      <c r="F30" s="213">
        <v>8.6E-09</v>
      </c>
      <c r="G30" s="213">
        <v>8.6E-09</v>
      </c>
      <c r="H30" s="212"/>
      <c r="I30" s="210" t="str">
        <f t="shared" si="0"/>
        <v>Th-230</v>
      </c>
      <c r="J30" s="213">
        <v>1.4E-05</v>
      </c>
      <c r="K30" s="213">
        <v>2.8E-05</v>
      </c>
      <c r="L30" s="213">
        <v>1.6E-05</v>
      </c>
      <c r="M30" s="213">
        <v>3.5E-05</v>
      </c>
      <c r="N30" s="213">
        <v>2.6E-08</v>
      </c>
      <c r="O30" s="213">
        <v>7.7E-07</v>
      </c>
      <c r="P30" s="212"/>
      <c r="Q30" s="210" t="str">
        <f t="shared" si="1"/>
        <v>Th-230</v>
      </c>
      <c r="R30" s="211">
        <v>1E-07</v>
      </c>
      <c r="S30" s="211">
        <v>3.8E-09</v>
      </c>
      <c r="T30" s="214" t="s">
        <v>82</v>
      </c>
      <c r="U30" s="22"/>
      <c r="V30" s="23"/>
      <c r="W30" s="62"/>
    </row>
    <row r="31" spans="1:23" ht="12.75">
      <c r="A31" s="210" t="s">
        <v>67</v>
      </c>
      <c r="B31" s="213">
        <v>2.3E-07</v>
      </c>
      <c r="C31" s="213">
        <v>2.2E-07</v>
      </c>
      <c r="D31" s="213">
        <v>2.9E-07</v>
      </c>
      <c r="E31" s="213">
        <v>4.5E-07</v>
      </c>
      <c r="F31" s="213">
        <v>9.4E-09</v>
      </c>
      <c r="G31" s="213">
        <v>9.4E-09</v>
      </c>
      <c r="H31" s="212"/>
      <c r="I31" s="210" t="str">
        <f t="shared" si="0"/>
        <v>Th-232</v>
      </c>
      <c r="J31" s="213">
        <v>2.5E-05</v>
      </c>
      <c r="K31" s="213">
        <v>2.9E-05</v>
      </c>
      <c r="L31" s="213">
        <v>2.6E-05</v>
      </c>
      <c r="M31" s="213">
        <v>5E-05</v>
      </c>
      <c r="N31" s="213">
        <v>2.8E-08</v>
      </c>
      <c r="O31" s="213">
        <v>8.3E-07</v>
      </c>
      <c r="P31" s="212"/>
      <c r="Q31" s="210" t="str">
        <f t="shared" si="1"/>
        <v>Th-232</v>
      </c>
      <c r="R31" s="211">
        <v>9.5E-06</v>
      </c>
      <c r="S31" s="211">
        <v>1.7E-07</v>
      </c>
      <c r="T31" s="214" t="s">
        <v>82</v>
      </c>
      <c r="U31" s="22"/>
      <c r="V31" s="25"/>
      <c r="W31" s="62"/>
    </row>
    <row r="32" spans="1:23" ht="12.75">
      <c r="A32" s="210" t="s">
        <v>68</v>
      </c>
      <c r="B32" s="213">
        <v>7.1E-07</v>
      </c>
      <c r="C32" s="213">
        <v>7.1E-07</v>
      </c>
      <c r="D32" s="213">
        <v>9.2E-07</v>
      </c>
      <c r="E32" s="213">
        <v>1.3E-06</v>
      </c>
      <c r="F32" s="213" t="s">
        <v>55</v>
      </c>
      <c r="G32" s="213" t="s">
        <v>55</v>
      </c>
      <c r="H32" s="212"/>
      <c r="I32" s="210" t="str">
        <f t="shared" si="0"/>
        <v>Pa-231</v>
      </c>
      <c r="J32" s="213">
        <v>0.00014</v>
      </c>
      <c r="K32" s="213">
        <v>8.9E-05</v>
      </c>
      <c r="L32" s="213">
        <v>0.00015</v>
      </c>
      <c r="M32" s="213">
        <v>0.00023</v>
      </c>
      <c r="N32" s="213" t="s">
        <v>55</v>
      </c>
      <c r="O32" s="213" t="s">
        <v>55</v>
      </c>
      <c r="P32" s="212"/>
      <c r="Q32" s="210" t="str">
        <f t="shared" si="1"/>
        <v>Pa-231</v>
      </c>
      <c r="R32" s="211">
        <v>1.5E-07</v>
      </c>
      <c r="S32" s="211">
        <v>2.9E-09</v>
      </c>
      <c r="T32" s="214" t="s">
        <v>81</v>
      </c>
      <c r="U32" s="22"/>
      <c r="V32" s="23"/>
      <c r="W32" s="62"/>
    </row>
    <row r="33" spans="1:23" ht="12.75">
      <c r="A33" s="210" t="s">
        <v>69</v>
      </c>
      <c r="B33" s="213">
        <v>5.1E-08</v>
      </c>
      <c r="C33" s="213">
        <v>8.5E-09</v>
      </c>
      <c r="D33" s="213">
        <v>7.8E-08</v>
      </c>
      <c r="E33" s="213">
        <v>1.4E-07</v>
      </c>
      <c r="F33" s="213">
        <v>1.5E-08</v>
      </c>
      <c r="G33" s="213">
        <v>1.5E-08</v>
      </c>
      <c r="H33" s="212"/>
      <c r="I33" s="210" t="str">
        <f t="shared" si="0"/>
        <v>U-233</v>
      </c>
      <c r="J33" s="213">
        <v>3.6E-06</v>
      </c>
      <c r="K33" s="213">
        <v>2.2E-06</v>
      </c>
      <c r="L33" s="213">
        <v>4.9E-06</v>
      </c>
      <c r="M33" s="213">
        <v>1.1E-05</v>
      </c>
      <c r="N33" s="213">
        <v>5E-08</v>
      </c>
      <c r="O33" s="213">
        <v>4E-08</v>
      </c>
      <c r="P33" s="212"/>
      <c r="Q33" s="210" t="str">
        <f t="shared" si="1"/>
        <v>U-233</v>
      </c>
      <c r="R33" s="211">
        <v>5.3E-09</v>
      </c>
      <c r="S33" s="211">
        <v>1.7E-09</v>
      </c>
      <c r="T33" s="214" t="s">
        <v>81</v>
      </c>
      <c r="U33" s="22"/>
      <c r="V33" s="23"/>
      <c r="W33" s="62"/>
    </row>
    <row r="34" spans="1:23" ht="12.75">
      <c r="A34" s="210" t="s">
        <v>70</v>
      </c>
      <c r="B34" s="213">
        <v>4.9E-08</v>
      </c>
      <c r="C34" s="213">
        <v>8.3E-09</v>
      </c>
      <c r="D34" s="213">
        <v>7.4E-08</v>
      </c>
      <c r="E34" s="213">
        <v>1.3E-07</v>
      </c>
      <c r="F34" s="213">
        <v>1.5E-08</v>
      </c>
      <c r="G34" s="213">
        <v>1.5E-08</v>
      </c>
      <c r="H34" s="212"/>
      <c r="I34" s="210" t="str">
        <f t="shared" si="0"/>
        <v>U-234</v>
      </c>
      <c r="J34" s="213">
        <v>3.5E-06</v>
      </c>
      <c r="K34" s="213">
        <v>2.1E-06</v>
      </c>
      <c r="L34" s="213">
        <v>4.8E-06</v>
      </c>
      <c r="M34" s="213">
        <v>1.1E-05</v>
      </c>
      <c r="N34" s="213">
        <v>4.9E-08</v>
      </c>
      <c r="O34" s="213">
        <v>4E-08</v>
      </c>
      <c r="P34" s="212"/>
      <c r="Q34" s="210" t="str">
        <f t="shared" si="1"/>
        <v>U-234</v>
      </c>
      <c r="R34" s="211">
        <v>7.4E-09</v>
      </c>
      <c r="S34" s="211">
        <v>2.7E-09</v>
      </c>
      <c r="T34" s="214" t="s">
        <v>82</v>
      </c>
      <c r="U34" s="22"/>
      <c r="V34" s="23"/>
      <c r="W34" s="62"/>
    </row>
    <row r="35" spans="1:23" ht="12.75">
      <c r="A35" s="210" t="s">
        <v>71</v>
      </c>
      <c r="B35" s="213">
        <v>4.7E-08</v>
      </c>
      <c r="C35" s="213">
        <v>8.6E-09</v>
      </c>
      <c r="D35" s="213">
        <v>7.2E-08</v>
      </c>
      <c r="E35" s="213">
        <v>1.3E-07</v>
      </c>
      <c r="F35" s="213">
        <v>1.4E-08</v>
      </c>
      <c r="G35" s="213">
        <v>1.4E-08</v>
      </c>
      <c r="H35" s="212"/>
      <c r="I35" s="210" t="str">
        <f t="shared" si="0"/>
        <v>U+235</v>
      </c>
      <c r="J35" s="213">
        <v>3.1E-06</v>
      </c>
      <c r="K35" s="213">
        <v>1.8E-06</v>
      </c>
      <c r="L35" s="213">
        <v>4.3E-06</v>
      </c>
      <c r="M35" s="213">
        <v>1E-05</v>
      </c>
      <c r="N35" s="213">
        <v>4.5E-08</v>
      </c>
      <c r="O35" s="213">
        <v>3.7E-08</v>
      </c>
      <c r="P35" s="212"/>
      <c r="Q35" s="210" t="str">
        <f t="shared" si="1"/>
        <v>U+235</v>
      </c>
      <c r="R35" s="211">
        <v>2.5E-06</v>
      </c>
      <c r="S35" s="211">
        <v>5.3E-08</v>
      </c>
      <c r="T35" s="214" t="s">
        <v>81</v>
      </c>
      <c r="U35" s="22"/>
      <c r="V35" s="23"/>
      <c r="W35" s="62"/>
    </row>
    <row r="36" spans="1:23" ht="12.75">
      <c r="A36" s="210" t="s">
        <v>72</v>
      </c>
      <c r="B36" s="213">
        <v>4.7E-08</v>
      </c>
      <c r="C36" s="213">
        <v>7.9E-09</v>
      </c>
      <c r="D36" s="213">
        <v>7E-08</v>
      </c>
      <c r="E36" s="213">
        <v>1.3E-07</v>
      </c>
      <c r="F36" s="213">
        <v>1.4E-08</v>
      </c>
      <c r="G36" s="213">
        <v>1.4E-08</v>
      </c>
      <c r="H36" s="212"/>
      <c r="I36" s="210" t="str">
        <f t="shared" si="0"/>
        <v>U-236</v>
      </c>
      <c r="J36" s="213">
        <v>3.2E-06</v>
      </c>
      <c r="K36" s="213">
        <v>1.9E-06</v>
      </c>
      <c r="L36" s="213">
        <v>4.5E-06</v>
      </c>
      <c r="M36" s="213">
        <v>1E-05</v>
      </c>
      <c r="N36" s="213">
        <v>4.6E-08</v>
      </c>
      <c r="O36" s="213">
        <v>3.7E-08</v>
      </c>
      <c r="P36" s="212"/>
      <c r="Q36" s="210" t="str">
        <f t="shared" si="1"/>
        <v>U-236</v>
      </c>
      <c r="R36" s="211">
        <v>4.6E-09</v>
      </c>
      <c r="S36" s="211">
        <v>9.4E-11</v>
      </c>
      <c r="T36" s="214" t="s">
        <v>81</v>
      </c>
      <c r="U36" s="22"/>
      <c r="V36" s="23"/>
      <c r="W36" s="62"/>
    </row>
    <row r="37" spans="1:23" ht="12.75">
      <c r="A37" s="210" t="s">
        <v>73</v>
      </c>
      <c r="B37" s="213">
        <v>4.9E-08</v>
      </c>
      <c r="C37" s="213">
        <v>1.2E-08</v>
      </c>
      <c r="D37" s="213">
        <v>7.6E-08</v>
      </c>
      <c r="E37" s="213">
        <v>1.5E-07</v>
      </c>
      <c r="F37" s="213">
        <v>1.3E-08</v>
      </c>
      <c r="G37" s="213">
        <v>1.3E-08</v>
      </c>
      <c r="H37" s="212"/>
      <c r="I37" s="210" t="str">
        <f t="shared" si="0"/>
        <v>U+238</v>
      </c>
      <c r="J37" s="213">
        <v>2.9E-06</v>
      </c>
      <c r="K37" s="213">
        <v>1.6E-06</v>
      </c>
      <c r="L37" s="213">
        <v>4E-06</v>
      </c>
      <c r="M37" s="213">
        <v>9.4E-06</v>
      </c>
      <c r="N37" s="213">
        <v>4.4E-08</v>
      </c>
      <c r="O37" s="213">
        <v>3.6E-08</v>
      </c>
      <c r="P37" s="212"/>
      <c r="Q37" s="210" t="str">
        <f t="shared" si="1"/>
        <v>U+238</v>
      </c>
      <c r="R37" s="211">
        <v>3.8E-06</v>
      </c>
      <c r="S37" s="211">
        <v>9.2E-09</v>
      </c>
      <c r="T37" s="214" t="s">
        <v>82</v>
      </c>
      <c r="U37" s="22"/>
      <c r="V37" s="23"/>
      <c r="W37" s="62"/>
    </row>
    <row r="38" spans="1:23" ht="12.75">
      <c r="A38" s="210" t="s">
        <v>74</v>
      </c>
      <c r="B38" s="213">
        <v>1.1E-07</v>
      </c>
      <c r="C38" s="213">
        <v>1.1E-07</v>
      </c>
      <c r="D38" s="213">
        <v>1.1E-07</v>
      </c>
      <c r="E38" s="213">
        <v>2.2E-07</v>
      </c>
      <c r="F38" s="213">
        <v>3.6E-09</v>
      </c>
      <c r="G38" s="213">
        <v>3.6E-09</v>
      </c>
      <c r="H38" s="212"/>
      <c r="I38" s="210" t="str">
        <f t="shared" si="0"/>
        <v>Np+237</v>
      </c>
      <c r="J38" s="213">
        <v>2.3E-05</v>
      </c>
      <c r="K38" s="213">
        <v>1.5E-05</v>
      </c>
      <c r="L38" s="213">
        <v>2.2E-05</v>
      </c>
      <c r="M38" s="213">
        <v>4E-05</v>
      </c>
      <c r="N38" s="213">
        <v>4.3E-07</v>
      </c>
      <c r="O38" s="213">
        <v>3.2E-07</v>
      </c>
      <c r="P38" s="212"/>
      <c r="Q38" s="210" t="str">
        <f t="shared" si="1"/>
        <v>Np+237</v>
      </c>
      <c r="R38" s="211">
        <v>3.5E-06</v>
      </c>
      <c r="S38" s="211">
        <v>3.2E-08</v>
      </c>
      <c r="T38" s="214" t="s">
        <v>81</v>
      </c>
      <c r="U38" s="22"/>
      <c r="V38" s="25"/>
      <c r="W38" s="62"/>
    </row>
    <row r="39" spans="1:23" ht="12.75">
      <c r="A39" s="210" t="s">
        <v>80</v>
      </c>
      <c r="B39" s="213">
        <v>2.3E-07</v>
      </c>
      <c r="C39" s="213">
        <v>2.3E-07</v>
      </c>
      <c r="D39" s="213">
        <v>2.4E-07</v>
      </c>
      <c r="E39" s="213">
        <v>4E-07</v>
      </c>
      <c r="F39" s="213">
        <v>9E-09</v>
      </c>
      <c r="G39" s="213">
        <v>9E-09</v>
      </c>
      <c r="H39" s="212"/>
      <c r="I39" s="210" t="str">
        <f t="shared" si="0"/>
        <v>Pu-238</v>
      </c>
      <c r="J39" s="213">
        <v>4.6E-05</v>
      </c>
      <c r="K39" s="213">
        <v>3E-05</v>
      </c>
      <c r="L39" s="213">
        <v>4.4E-05</v>
      </c>
      <c r="M39" s="213">
        <v>7.4E-05</v>
      </c>
      <c r="N39" s="213">
        <v>1.1E-06</v>
      </c>
      <c r="O39" s="213">
        <v>8.2E-07</v>
      </c>
      <c r="P39" s="212"/>
      <c r="Q39" s="210" t="str">
        <f t="shared" si="1"/>
        <v>Pu-238</v>
      </c>
      <c r="R39" s="211">
        <v>0</v>
      </c>
      <c r="S39" s="211">
        <v>2.7E-09</v>
      </c>
      <c r="T39" s="214" t="s">
        <v>82</v>
      </c>
      <c r="U39" s="22"/>
      <c r="V39" s="23"/>
      <c r="W39" s="62"/>
    </row>
    <row r="40" spans="1:23" ht="12.75">
      <c r="A40" s="210" t="s">
        <v>90</v>
      </c>
      <c r="B40" s="213">
        <v>2.5E-07</v>
      </c>
      <c r="C40" s="213">
        <v>2.5E-07</v>
      </c>
      <c r="D40" s="213">
        <v>2.7E-07</v>
      </c>
      <c r="E40" s="213">
        <v>4.2E-07</v>
      </c>
      <c r="F40" s="213">
        <v>9.5E-09</v>
      </c>
      <c r="G40" s="213">
        <v>9.5E-09</v>
      </c>
      <c r="H40" s="212"/>
      <c r="I40" s="210" t="str">
        <f t="shared" si="0"/>
        <v>Pu-239</v>
      </c>
      <c r="J40" s="213">
        <v>5E-05</v>
      </c>
      <c r="K40" s="213">
        <v>3.2E-05</v>
      </c>
      <c r="L40" s="213">
        <v>4.8E-05</v>
      </c>
      <c r="M40" s="213">
        <v>7.7E-05</v>
      </c>
      <c r="N40" s="213">
        <v>1.2E-06</v>
      </c>
      <c r="O40" s="213">
        <v>8.4E-07</v>
      </c>
      <c r="P40" s="212"/>
      <c r="Q40" s="210" t="str">
        <f t="shared" si="1"/>
        <v>Pu-239</v>
      </c>
      <c r="R40" s="211">
        <v>4.3E-10</v>
      </c>
      <c r="S40" s="211">
        <v>1E-09</v>
      </c>
      <c r="T40" s="214" t="s">
        <v>84</v>
      </c>
      <c r="U40" s="22"/>
      <c r="V40" s="23"/>
      <c r="W40" s="62"/>
    </row>
    <row r="41" spans="1:23" ht="12.75">
      <c r="A41" s="210" t="s">
        <v>75</v>
      </c>
      <c r="B41" s="213">
        <v>2.5E-07</v>
      </c>
      <c r="C41" s="213">
        <v>2.5E-07</v>
      </c>
      <c r="D41" s="213">
        <v>2.7E-07</v>
      </c>
      <c r="E41" s="213">
        <v>4.2E-07</v>
      </c>
      <c r="F41" s="213">
        <v>9.5E-09</v>
      </c>
      <c r="G41" s="213">
        <v>9.5E-09</v>
      </c>
      <c r="H41" s="212"/>
      <c r="I41" s="210" t="str">
        <f t="shared" si="0"/>
        <v>Pu-240</v>
      </c>
      <c r="J41" s="213">
        <v>5E-05</v>
      </c>
      <c r="K41" s="213">
        <v>3.2E-05</v>
      </c>
      <c r="L41" s="213">
        <v>4.8E-05</v>
      </c>
      <c r="M41" s="213">
        <v>7.7E-05</v>
      </c>
      <c r="N41" s="213">
        <v>1.2E-06</v>
      </c>
      <c r="O41" s="213">
        <v>8.4E-07</v>
      </c>
      <c r="P41" s="212"/>
      <c r="Q41" s="210" t="str">
        <f t="shared" si="1"/>
        <v>Pu-240</v>
      </c>
      <c r="R41" s="211">
        <v>0</v>
      </c>
      <c r="S41" s="211">
        <v>2.6E-09</v>
      </c>
      <c r="T41" s="214" t="s">
        <v>81</v>
      </c>
      <c r="U41" s="22"/>
      <c r="V41" s="23"/>
      <c r="W41" s="62"/>
    </row>
    <row r="42" spans="1:23" ht="12.75">
      <c r="A42" s="210" t="s">
        <v>89</v>
      </c>
      <c r="B42" s="213">
        <v>4.8E-09</v>
      </c>
      <c r="C42" s="213">
        <v>4.7E-09</v>
      </c>
      <c r="D42" s="213">
        <v>5.1E-09</v>
      </c>
      <c r="E42" s="213">
        <v>5.7E-09</v>
      </c>
      <c r="F42" s="213">
        <v>1.1E-10</v>
      </c>
      <c r="G42" s="213">
        <v>1.1E-10</v>
      </c>
      <c r="H42" s="212"/>
      <c r="I42" s="210" t="str">
        <f t="shared" si="0"/>
        <v>Pu-241</v>
      </c>
      <c r="J42" s="213">
        <v>9E-07</v>
      </c>
      <c r="K42" s="213">
        <v>5.8E-07</v>
      </c>
      <c r="L42" s="213">
        <v>8.3E-07</v>
      </c>
      <c r="M42" s="213">
        <v>9.7E-07</v>
      </c>
      <c r="N42" s="213">
        <v>1.4E-08</v>
      </c>
      <c r="O42" s="213">
        <v>1E-08</v>
      </c>
      <c r="P42" s="212"/>
      <c r="Q42" s="210" t="str">
        <f t="shared" si="1"/>
        <v>Pu-241</v>
      </c>
      <c r="R42" s="211">
        <v>0</v>
      </c>
      <c r="S42" s="211">
        <v>3.3E-12</v>
      </c>
      <c r="T42" s="214" t="s">
        <v>81</v>
      </c>
      <c r="U42" s="22"/>
      <c r="V42" s="25"/>
      <c r="W42" s="62"/>
    </row>
    <row r="43" spans="1:23" ht="12.75">
      <c r="A43" s="210" t="s">
        <v>76</v>
      </c>
      <c r="B43" s="213">
        <v>2.4E-07</v>
      </c>
      <c r="C43" s="213">
        <v>2.4E-07</v>
      </c>
      <c r="D43" s="213">
        <v>2.6E-07</v>
      </c>
      <c r="E43" s="213">
        <v>4E-07</v>
      </c>
      <c r="F43" s="213" t="s">
        <v>55</v>
      </c>
      <c r="G43" s="213" t="s">
        <v>55</v>
      </c>
      <c r="H43" s="212"/>
      <c r="I43" s="210" t="str">
        <f t="shared" si="0"/>
        <v>Pu-242</v>
      </c>
      <c r="J43" s="213">
        <v>4.8E-05</v>
      </c>
      <c r="K43" s="213">
        <v>3.1E-05</v>
      </c>
      <c r="L43" s="213">
        <v>4.5E-05</v>
      </c>
      <c r="M43" s="213">
        <v>7.3E-05</v>
      </c>
      <c r="N43" s="213" t="s">
        <v>55</v>
      </c>
      <c r="O43" s="213" t="s">
        <v>55</v>
      </c>
      <c r="P43" s="212"/>
      <c r="Q43" s="210" t="str">
        <f t="shared" si="1"/>
        <v>Pu-242</v>
      </c>
      <c r="R43" s="211">
        <v>0</v>
      </c>
      <c r="S43" s="211">
        <v>8.6E-11</v>
      </c>
      <c r="T43" s="214" t="s">
        <v>81</v>
      </c>
      <c r="U43" s="22"/>
      <c r="V43" s="23"/>
      <c r="W43" s="62"/>
    </row>
    <row r="44" spans="1:23" ht="12.75">
      <c r="A44" s="210" t="s">
        <v>77</v>
      </c>
      <c r="B44" s="213">
        <v>2E-07</v>
      </c>
      <c r="C44" s="213">
        <v>2E-07</v>
      </c>
      <c r="D44" s="213">
        <v>2.2E-07</v>
      </c>
      <c r="E44" s="213">
        <v>3.7E-07</v>
      </c>
      <c r="F44" s="213">
        <v>2.7E-09</v>
      </c>
      <c r="G44" s="213">
        <v>2.7E-09</v>
      </c>
      <c r="H44" s="212"/>
      <c r="I44" s="210" t="str">
        <f t="shared" si="0"/>
        <v>Am-241</v>
      </c>
      <c r="J44" s="213">
        <v>4.2E-05</v>
      </c>
      <c r="K44" s="213">
        <v>2.7E-05</v>
      </c>
      <c r="L44" s="213">
        <v>4E-05</v>
      </c>
      <c r="M44" s="213">
        <v>6.9E-05</v>
      </c>
      <c r="N44" s="213">
        <v>3.2E-07</v>
      </c>
      <c r="O44" s="213">
        <v>2.4E-07</v>
      </c>
      <c r="P44" s="212"/>
      <c r="Q44" s="210" t="str">
        <f t="shared" si="1"/>
        <v>Am-241</v>
      </c>
      <c r="R44" s="211">
        <v>5.5E-08</v>
      </c>
      <c r="S44" s="211">
        <v>1.7E-08</v>
      </c>
      <c r="T44" s="214" t="s">
        <v>83</v>
      </c>
      <c r="U44" s="22"/>
      <c r="V44" s="23"/>
      <c r="W44" s="62"/>
    </row>
    <row r="45" spans="1:23" ht="12.75">
      <c r="A45" s="210" t="s">
        <v>88</v>
      </c>
      <c r="B45" s="213">
        <v>1.2E-08</v>
      </c>
      <c r="C45" s="213">
        <v>1.2E-08</v>
      </c>
      <c r="D45" s="213">
        <v>2.4E-08</v>
      </c>
      <c r="E45" s="213">
        <v>7.6E-08</v>
      </c>
      <c r="F45" s="213">
        <v>4.7E-10</v>
      </c>
      <c r="G45" s="213">
        <v>4.7E-10</v>
      </c>
      <c r="H45" s="212"/>
      <c r="I45" s="210" t="str">
        <f t="shared" si="0"/>
        <v>Cm-242</v>
      </c>
      <c r="J45" s="213">
        <v>5.2E-06</v>
      </c>
      <c r="K45" s="213">
        <v>3.7E-06</v>
      </c>
      <c r="L45" s="213">
        <v>7.3E-06</v>
      </c>
      <c r="M45" s="213">
        <v>1.8E-05</v>
      </c>
      <c r="N45" s="213">
        <v>5.1E-08</v>
      </c>
      <c r="O45" s="213">
        <v>4E-08</v>
      </c>
      <c r="P45" s="212"/>
      <c r="Q45" s="210" t="str">
        <f t="shared" si="1"/>
        <v>Cm-242</v>
      </c>
      <c r="R45" s="211">
        <v>0</v>
      </c>
      <c r="S45" s="211">
        <v>2.4E-09</v>
      </c>
      <c r="T45" s="214" t="s">
        <v>81</v>
      </c>
      <c r="U45" s="22"/>
      <c r="V45" s="23"/>
      <c r="W45" s="62"/>
    </row>
    <row r="46" spans="1:23" ht="12.75">
      <c r="A46" s="210" t="s">
        <v>78</v>
      </c>
      <c r="B46" s="216">
        <v>1.5E-07</v>
      </c>
      <c r="C46" s="216">
        <v>1.5E-07</v>
      </c>
      <c r="D46" s="216">
        <v>1.6E-07</v>
      </c>
      <c r="E46" s="216">
        <v>3.3E-07</v>
      </c>
      <c r="F46" s="216" t="s">
        <v>55</v>
      </c>
      <c r="G46" s="216" t="s">
        <v>55</v>
      </c>
      <c r="H46" s="212"/>
      <c r="I46" s="210" t="str">
        <f t="shared" si="0"/>
        <v>Cm-243</v>
      </c>
      <c r="J46" s="213">
        <v>3.1E-05</v>
      </c>
      <c r="K46" s="213">
        <v>2E-05</v>
      </c>
      <c r="L46" s="213">
        <v>3.1E-05</v>
      </c>
      <c r="M46" s="213">
        <v>6.1E-05</v>
      </c>
      <c r="N46" s="213" t="s">
        <v>55</v>
      </c>
      <c r="O46" s="213" t="s">
        <v>55</v>
      </c>
      <c r="P46" s="212"/>
      <c r="Q46" s="210" t="str">
        <f t="shared" si="1"/>
        <v>Cm-243</v>
      </c>
      <c r="R46" s="211">
        <v>1.9E-06</v>
      </c>
      <c r="S46" s="211">
        <v>8E-09</v>
      </c>
      <c r="T46" s="214" t="s">
        <v>81</v>
      </c>
      <c r="U46" s="22"/>
      <c r="V46" s="23"/>
      <c r="W46" s="62"/>
    </row>
    <row r="47" spans="1:23" ht="12.75">
      <c r="A47" s="210" t="s">
        <v>79</v>
      </c>
      <c r="B47" s="216">
        <v>1.2E-07</v>
      </c>
      <c r="C47" s="216">
        <v>1.2E-07</v>
      </c>
      <c r="D47" s="216">
        <v>1.4E-07</v>
      </c>
      <c r="E47" s="216">
        <v>2.9E-07</v>
      </c>
      <c r="F47" s="216">
        <v>2.2E-09</v>
      </c>
      <c r="G47" s="216">
        <v>2.2E-09</v>
      </c>
      <c r="H47" s="212"/>
      <c r="I47" s="210" t="str">
        <f t="shared" si="0"/>
        <v>Cm-244</v>
      </c>
      <c r="J47" s="213">
        <v>2.7E-05</v>
      </c>
      <c r="K47" s="213">
        <v>1.7E-05</v>
      </c>
      <c r="L47" s="213">
        <v>2.7E-05</v>
      </c>
      <c r="M47" s="213">
        <v>5.7E-05</v>
      </c>
      <c r="N47" s="213">
        <v>2.6E-07</v>
      </c>
      <c r="O47" s="213">
        <v>2E-07</v>
      </c>
      <c r="P47" s="212"/>
      <c r="Q47" s="210" t="str">
        <f t="shared" si="1"/>
        <v>Cm-244</v>
      </c>
      <c r="R47" s="211">
        <v>0</v>
      </c>
      <c r="S47" s="211">
        <v>2.2E-09</v>
      </c>
      <c r="T47" s="214" t="s">
        <v>82</v>
      </c>
      <c r="U47" s="22"/>
      <c r="V47" s="23"/>
      <c r="W47" s="62"/>
    </row>
    <row r="48" spans="10:23" ht="12.75">
      <c r="J48" s="1"/>
      <c r="K48" s="1"/>
      <c r="L48" s="1"/>
      <c r="M48" s="1"/>
      <c r="N48" s="1"/>
      <c r="O48" s="1"/>
      <c r="R48" s="59"/>
      <c r="S48" s="59"/>
      <c r="U48" s="22"/>
      <c r="V48" s="23"/>
      <c r="W48" s="24"/>
    </row>
    <row r="49" spans="10:23" ht="12.75">
      <c r="J49" s="1"/>
      <c r="K49" s="1"/>
      <c r="L49" s="1"/>
      <c r="M49" s="1"/>
      <c r="N49" s="1"/>
      <c r="O49" s="1"/>
      <c r="U49" s="22"/>
      <c r="V49" s="23"/>
      <c r="W49" s="24"/>
    </row>
    <row r="50" spans="10:23" ht="12.75">
      <c r="J50" s="1"/>
      <c r="K50" s="1"/>
      <c r="L50" s="1"/>
      <c r="M50" s="1"/>
      <c r="N50" s="1"/>
      <c r="O50" s="1"/>
      <c r="U50" s="22"/>
      <c r="V50" s="23"/>
      <c r="W50" s="24"/>
    </row>
    <row r="51" spans="21:23" ht="12.75">
      <c r="U51" s="22"/>
      <c r="V51" s="23"/>
      <c r="W51" s="24"/>
    </row>
    <row r="52" spans="21:23" ht="12.75">
      <c r="U52" s="22"/>
      <c r="V52" s="25"/>
      <c r="W52" s="25"/>
    </row>
    <row r="53" spans="21:23" ht="12.75">
      <c r="U53" s="22"/>
      <c r="V53" s="23"/>
      <c r="W53" s="24"/>
    </row>
    <row r="54" spans="21:23" ht="12.75">
      <c r="U54" s="22"/>
      <c r="V54" s="23"/>
      <c r="W54" s="24"/>
    </row>
    <row r="55" spans="21:23" ht="12.75">
      <c r="U55" s="22"/>
      <c r="V55" s="23"/>
      <c r="W55" s="24"/>
    </row>
    <row r="56" spans="21:23" ht="12.75">
      <c r="U56" s="22"/>
      <c r="V56" s="25"/>
      <c r="W56" s="25"/>
    </row>
    <row r="57" spans="21:23" ht="12.75">
      <c r="U57" s="22"/>
      <c r="V57" s="23"/>
      <c r="W57" s="24"/>
    </row>
    <row r="58" spans="21:23" ht="12.75">
      <c r="U58" s="22"/>
      <c r="V58" s="23"/>
      <c r="W58" s="24"/>
    </row>
    <row r="59" spans="21:23" ht="12.75">
      <c r="U59" s="22"/>
      <c r="V59" s="23"/>
      <c r="W59" s="24"/>
    </row>
    <row r="60" spans="21:23" ht="12.75">
      <c r="U60" s="22"/>
      <c r="V60" s="23"/>
      <c r="W60" s="24"/>
    </row>
    <row r="61" spans="21:23" ht="12.75">
      <c r="U61" s="22"/>
      <c r="V61" s="23"/>
      <c r="W61" s="24"/>
    </row>
    <row r="62" spans="21:23" ht="12.75">
      <c r="U62" s="22"/>
      <c r="V62" s="23"/>
      <c r="W62" s="24"/>
    </row>
    <row r="63" spans="21:23" ht="12.75">
      <c r="U63" s="22"/>
      <c r="V63" s="23"/>
      <c r="W63" s="24"/>
    </row>
    <row r="64" spans="21:23" ht="12.75">
      <c r="U64" s="22"/>
      <c r="V64" s="23"/>
      <c r="W64" s="24"/>
    </row>
    <row r="65" spans="21:23" ht="12.75">
      <c r="U65" s="22"/>
      <c r="V65" s="23"/>
      <c r="W65" s="24"/>
    </row>
    <row r="66" spans="21:23" ht="12.75">
      <c r="U66" s="22"/>
      <c r="V66" s="25"/>
      <c r="W66" s="25"/>
    </row>
    <row r="67" spans="21:23" ht="12.75">
      <c r="U67" s="22"/>
      <c r="V67" s="23"/>
      <c r="W67" s="24"/>
    </row>
    <row r="68" spans="21:23" ht="12.75">
      <c r="U68" s="22"/>
      <c r="V68" s="23"/>
      <c r="W68" s="24"/>
    </row>
    <row r="69" spans="21:23" ht="12.75">
      <c r="U69" s="22"/>
      <c r="V69" s="23"/>
      <c r="W69" s="24"/>
    </row>
    <row r="70" spans="21:23" ht="12.75">
      <c r="U70" s="22"/>
      <c r="V70" s="23"/>
      <c r="W70" s="24"/>
    </row>
    <row r="71" spans="21:23" ht="12.75">
      <c r="U71" s="22"/>
      <c r="V71" s="23"/>
      <c r="W71" s="24"/>
    </row>
    <row r="72" spans="21:23" ht="12.75">
      <c r="U72" s="22"/>
      <c r="V72" s="23"/>
      <c r="W72" s="24"/>
    </row>
    <row r="73" spans="21:23" ht="12.75">
      <c r="U73" s="22"/>
      <c r="V73" s="23"/>
      <c r="W73" s="24"/>
    </row>
    <row r="74" spans="21:23" ht="12.75">
      <c r="U74" s="22"/>
      <c r="V74" s="23"/>
      <c r="W74" s="24"/>
    </row>
    <row r="75" spans="21:23" ht="12.75">
      <c r="U75" s="22"/>
      <c r="V75" s="23"/>
      <c r="W75" s="24"/>
    </row>
    <row r="76" spans="21:23" ht="12.75">
      <c r="U76" s="22"/>
      <c r="V76" s="25"/>
      <c r="W76" s="25"/>
    </row>
    <row r="77" spans="21:23" ht="12.75">
      <c r="U77" s="22"/>
      <c r="V77" s="23"/>
      <c r="W77" s="24"/>
    </row>
    <row r="78" spans="21:23" ht="12.75">
      <c r="U78" s="22"/>
      <c r="V78" s="23"/>
      <c r="W78" s="24"/>
    </row>
    <row r="79" spans="21:23" ht="12.75">
      <c r="U79" s="22"/>
      <c r="V79" s="23"/>
      <c r="W79" s="24"/>
    </row>
    <row r="80" spans="21:23" ht="12.75">
      <c r="U80" s="22"/>
      <c r="V80" s="23"/>
      <c r="W80" s="24"/>
    </row>
    <row r="81" spans="21:23" ht="12.75">
      <c r="U81" s="22"/>
      <c r="V81" s="24"/>
      <c r="W81" s="24"/>
    </row>
    <row r="82" spans="21:23" ht="12.75">
      <c r="U82" s="22"/>
      <c r="V82" s="23"/>
      <c r="W82" s="24"/>
    </row>
    <row r="83" spans="21:23" ht="12.75">
      <c r="U83" s="22"/>
      <c r="V83" s="23"/>
      <c r="W83" s="24"/>
    </row>
    <row r="84" spans="21:23" ht="12.75">
      <c r="U84" s="22"/>
      <c r="V84" s="22"/>
      <c r="W84" s="24"/>
    </row>
    <row r="85" spans="21:23" ht="12.75">
      <c r="U85" s="26"/>
      <c r="V85" s="23"/>
      <c r="W85" s="24"/>
    </row>
    <row r="86" spans="21:23" ht="12.75">
      <c r="U86" s="22"/>
      <c r="V86" s="23"/>
      <c r="W86" s="24"/>
    </row>
    <row r="87" spans="21:23" ht="12.75">
      <c r="U87" s="22"/>
      <c r="V87" s="25"/>
      <c r="W87" s="25"/>
    </row>
    <row r="88" spans="21:23" ht="12.75">
      <c r="U88" s="22"/>
      <c r="V88" s="25"/>
      <c r="W88" s="24"/>
    </row>
    <row r="89" spans="21:23" ht="12.75">
      <c r="U89" s="22"/>
      <c r="V89" s="24"/>
      <c r="W89" s="24"/>
    </row>
    <row r="90" spans="21:23" ht="12.75">
      <c r="U90" s="22"/>
      <c r="V90" s="23"/>
      <c r="W90" s="24"/>
    </row>
    <row r="91" spans="21:23" ht="12.75">
      <c r="U91" s="22"/>
      <c r="V91" s="23"/>
      <c r="W91" s="24"/>
    </row>
    <row r="92" spans="21:23" ht="12.75">
      <c r="U92" s="22"/>
      <c r="V92" s="23"/>
      <c r="W92" s="24"/>
    </row>
    <row r="93" spans="21:23" ht="12.75">
      <c r="U93" s="22"/>
      <c r="V93" s="23"/>
      <c r="W93" s="24"/>
    </row>
    <row r="94" spans="21:23" ht="12.75">
      <c r="U94" s="22"/>
      <c r="V94" s="23"/>
      <c r="W94" s="24"/>
    </row>
    <row r="95" spans="21:23" ht="12.75">
      <c r="U95" s="22"/>
      <c r="V95" s="25"/>
      <c r="W95" s="25"/>
    </row>
    <row r="96" spans="21:23" ht="12.75">
      <c r="U96" s="22"/>
      <c r="V96" s="23"/>
      <c r="W96" s="24"/>
    </row>
    <row r="97" spans="21:23" ht="12.75">
      <c r="U97" s="22"/>
      <c r="V97" s="23"/>
      <c r="W97" s="24"/>
    </row>
    <row r="98" spans="21:23" ht="12.75">
      <c r="U98" s="22"/>
      <c r="V98" s="23"/>
      <c r="W98" s="24"/>
    </row>
    <row r="99" spans="21:23" ht="12.75">
      <c r="U99" s="22"/>
      <c r="V99" s="25"/>
      <c r="W99" s="25"/>
    </row>
    <row r="100" spans="21:23" ht="12.75">
      <c r="U100" s="22"/>
      <c r="V100" s="23"/>
      <c r="W100" s="24"/>
    </row>
    <row r="101" spans="21:23" ht="12.75">
      <c r="U101" s="22"/>
      <c r="V101" s="23"/>
      <c r="W101" s="24"/>
    </row>
    <row r="102" spans="21:23" ht="12.75">
      <c r="U102" s="22"/>
      <c r="V102" s="23"/>
      <c r="W102" s="24"/>
    </row>
    <row r="103" spans="21:23" ht="12.75">
      <c r="U103" s="22"/>
      <c r="V103" s="23"/>
      <c r="W103" s="24"/>
    </row>
    <row r="104" spans="21:23" ht="12.75">
      <c r="U104" s="22"/>
      <c r="V104" s="23"/>
      <c r="W104" s="24"/>
    </row>
    <row r="105" spans="21:23" ht="12.75">
      <c r="U105" s="22"/>
      <c r="V105" s="27"/>
      <c r="W105" s="24"/>
    </row>
    <row r="106" spans="21:23" ht="12.75">
      <c r="U106" s="22"/>
      <c r="V106" s="23"/>
      <c r="W106" s="23"/>
    </row>
    <row r="107" spans="21:23" ht="12.75">
      <c r="U107" s="22"/>
      <c r="V107" s="25"/>
      <c r="W107" s="25"/>
    </row>
    <row r="108" spans="21:23" ht="12.75">
      <c r="U108" s="22"/>
      <c r="V108" s="23"/>
      <c r="W108" s="24"/>
    </row>
    <row r="109" spans="21:23" ht="12.75">
      <c r="U109" s="22"/>
      <c r="V109" s="23"/>
      <c r="W109" s="24"/>
    </row>
    <row r="110" spans="21:23" ht="12.75">
      <c r="U110" s="22"/>
      <c r="V110" s="23"/>
      <c r="W110" s="24"/>
    </row>
    <row r="111" spans="21:23" ht="12.75">
      <c r="U111" s="22"/>
      <c r="V111" s="23"/>
      <c r="W111" s="24"/>
    </row>
    <row r="112" spans="21:23" ht="12.75">
      <c r="U112" s="22"/>
      <c r="V112" s="23"/>
      <c r="W112" s="24"/>
    </row>
    <row r="113" spans="21:23" ht="12.75">
      <c r="U113" s="22"/>
      <c r="V113" s="23"/>
      <c r="W113" s="23"/>
    </row>
    <row r="114" spans="21:23" ht="12.75">
      <c r="U114" s="22"/>
      <c r="V114" s="25"/>
      <c r="W114" s="25"/>
    </row>
    <row r="115" spans="21:23" ht="12.75">
      <c r="U115" s="22"/>
      <c r="V115" s="23"/>
      <c r="W115" s="24"/>
    </row>
    <row r="116" spans="21:23" ht="12.75">
      <c r="U116" s="22"/>
      <c r="V116" s="23"/>
      <c r="W116" s="24"/>
    </row>
    <row r="117" spans="21:23" ht="12.75">
      <c r="U117" s="22"/>
      <c r="V117" s="23"/>
      <c r="W117" s="24"/>
    </row>
  </sheetData>
  <sheetProtection password="D841" sheet="1" objects="1" scenarios="1"/>
  <conditionalFormatting sqref="R48:S48">
    <cfRule type="cellIs" priority="1" dxfId="6" operator="equal" stopIfTrue="1">
      <formula>"No Data"</formula>
    </cfRule>
  </conditionalFormatting>
  <conditionalFormatting sqref="X11:X47">
    <cfRule type="cellIs" priority="2" dxfId="7" operator="notEqual" stopIfTrue="1">
      <formula>0</formula>
    </cfRule>
  </conditionalFormatting>
  <printOptions/>
  <pageMargins left="0.18" right="0.16" top="0.27" bottom="0.34" header="0.14" footer="0.09"/>
  <pageSetup fitToHeight="1" fitToWidth="1" horizontalDpi="600" verticalDpi="600" orientation="landscape" paperSize="9" scale="72" r:id="rId1"/>
</worksheet>
</file>

<file path=xl/worksheets/sheet21.xml><?xml version="1.0" encoding="utf-8"?>
<worksheet xmlns="http://schemas.openxmlformats.org/spreadsheetml/2006/main" xmlns:r="http://schemas.openxmlformats.org/officeDocument/2006/relationships">
  <dimension ref="A1:J29"/>
  <sheetViews>
    <sheetView showGridLines="0" workbookViewId="0" topLeftCell="A1">
      <selection activeCell="A30" sqref="A30"/>
    </sheetView>
  </sheetViews>
  <sheetFormatPr defaultColWidth="9.140625" defaultRowHeight="12.75"/>
  <cols>
    <col min="1" max="1" width="27.00390625" style="147" bestFit="1" customWidth="1"/>
    <col min="2" max="2" width="9.28125" style="13" customWidth="1"/>
    <col min="3" max="9" width="9.140625" style="13" customWidth="1"/>
    <col min="10" max="10" width="11.28125" style="13" customWidth="1"/>
    <col min="11" max="16384" width="9.140625" style="13" customWidth="1"/>
  </cols>
  <sheetData>
    <row r="1" spans="1:10" ht="12.75" customHeight="1">
      <c r="A1" s="305" t="s">
        <v>98</v>
      </c>
      <c r="B1" s="305"/>
      <c r="C1" s="305"/>
      <c r="D1" s="305"/>
      <c r="E1" s="305"/>
      <c r="F1" s="305"/>
      <c r="G1" s="305"/>
      <c r="H1" s="81"/>
      <c r="I1" s="81"/>
      <c r="J1" s="81"/>
    </row>
    <row r="2" spans="1:10" ht="5.25" customHeight="1">
      <c r="A2" s="138"/>
      <c r="B2" s="82"/>
      <c r="C2" s="82"/>
      <c r="D2" s="82"/>
      <c r="E2" s="82"/>
      <c r="F2" s="82"/>
      <c r="G2" s="82"/>
      <c r="H2" s="82"/>
      <c r="I2" s="82"/>
      <c r="J2" s="82"/>
    </row>
    <row r="3" spans="1:10" ht="28.5" customHeight="1">
      <c r="A3" s="414" t="s">
        <v>106</v>
      </c>
      <c r="B3" s="414"/>
      <c r="C3" s="414"/>
      <c r="D3" s="414"/>
      <c r="E3" s="414"/>
      <c r="F3" s="414"/>
      <c r="G3" s="414"/>
      <c r="H3" s="82"/>
      <c r="I3" s="82"/>
      <c r="J3" s="82"/>
    </row>
    <row r="4" ht="5.25" customHeight="1"/>
    <row r="5" spans="1:10" ht="27.75" customHeight="1">
      <c r="A5" s="414" t="s">
        <v>107</v>
      </c>
      <c r="B5" s="414"/>
      <c r="C5" s="414"/>
      <c r="D5" s="414"/>
      <c r="E5" s="414"/>
      <c r="F5" s="414"/>
      <c r="G5" s="414"/>
      <c r="H5" s="82"/>
      <c r="I5" s="82"/>
      <c r="J5" s="82"/>
    </row>
    <row r="6" ht="5.25" customHeight="1"/>
    <row r="7" spans="1:10" ht="39" customHeight="1">
      <c r="A7" s="414" t="s">
        <v>108</v>
      </c>
      <c r="B7" s="414"/>
      <c r="C7" s="414"/>
      <c r="D7" s="414"/>
      <c r="E7" s="414"/>
      <c r="F7" s="414"/>
      <c r="G7" s="414"/>
      <c r="H7" s="82"/>
      <c r="I7" s="82"/>
      <c r="J7" s="82"/>
    </row>
    <row r="8" ht="5.25" customHeight="1"/>
    <row r="9" spans="1:10" ht="39" customHeight="1">
      <c r="A9" s="414" t="s">
        <v>109</v>
      </c>
      <c r="B9" s="414"/>
      <c r="C9" s="414"/>
      <c r="D9" s="414"/>
      <c r="E9" s="414"/>
      <c r="F9" s="414"/>
      <c r="G9" s="414"/>
      <c r="H9" s="82"/>
      <c r="I9" s="82"/>
      <c r="J9" s="82"/>
    </row>
    <row r="10" ht="5.25" customHeight="1"/>
    <row r="11" spans="1:10" ht="39" customHeight="1">
      <c r="A11" s="414" t="s">
        <v>110</v>
      </c>
      <c r="B11" s="414"/>
      <c r="C11" s="414"/>
      <c r="D11" s="414"/>
      <c r="E11" s="414"/>
      <c r="F11" s="414"/>
      <c r="G11" s="414"/>
      <c r="H11" s="82"/>
      <c r="I11" s="82"/>
      <c r="J11" s="82"/>
    </row>
    <row r="12" ht="5.25" customHeight="1"/>
    <row r="13" spans="1:10" ht="27.75" customHeight="1">
      <c r="A13" s="414" t="s">
        <v>111</v>
      </c>
      <c r="B13" s="414"/>
      <c r="C13" s="414"/>
      <c r="D13" s="414"/>
      <c r="E13" s="414"/>
      <c r="F13" s="414"/>
      <c r="G13" s="414"/>
      <c r="H13" s="82"/>
      <c r="I13" s="82"/>
      <c r="J13" s="82"/>
    </row>
    <row r="14" ht="5.25" customHeight="1"/>
    <row r="15" spans="1:10" ht="39" customHeight="1">
      <c r="A15" s="414" t="s">
        <v>112</v>
      </c>
      <c r="B15" s="414"/>
      <c r="C15" s="414"/>
      <c r="D15" s="414"/>
      <c r="E15" s="414"/>
      <c r="F15" s="414"/>
      <c r="G15" s="414"/>
      <c r="H15" s="82"/>
      <c r="I15" s="82"/>
      <c r="J15" s="82"/>
    </row>
    <row r="16" ht="5.25" customHeight="1"/>
    <row r="17" spans="1:10" ht="27.75" customHeight="1">
      <c r="A17" s="414" t="s">
        <v>113</v>
      </c>
      <c r="B17" s="414"/>
      <c r="C17" s="414"/>
      <c r="D17" s="414"/>
      <c r="E17" s="414"/>
      <c r="F17" s="414"/>
      <c r="G17" s="414"/>
      <c r="H17" s="82"/>
      <c r="I17" s="82"/>
      <c r="J17" s="82"/>
    </row>
    <row r="18" ht="5.25" customHeight="1"/>
    <row r="19" spans="1:10" ht="27.75" customHeight="1">
      <c r="A19" s="414" t="s">
        <v>154</v>
      </c>
      <c r="B19" s="414"/>
      <c r="C19" s="414"/>
      <c r="D19" s="414"/>
      <c r="E19" s="414"/>
      <c r="F19" s="414"/>
      <c r="G19" s="414"/>
      <c r="H19" s="82"/>
      <c r="I19" s="82"/>
      <c r="J19" s="82"/>
    </row>
    <row r="20" ht="5.25" customHeight="1"/>
    <row r="21" spans="1:10" ht="27.75" customHeight="1">
      <c r="A21" s="414" t="s">
        <v>114</v>
      </c>
      <c r="B21" s="414"/>
      <c r="C21" s="414"/>
      <c r="D21" s="414"/>
      <c r="E21" s="414"/>
      <c r="F21" s="414"/>
      <c r="G21" s="414"/>
      <c r="H21" s="82"/>
      <c r="I21" s="82"/>
      <c r="J21" s="82"/>
    </row>
    <row r="22" ht="5.25" customHeight="1"/>
    <row r="23" spans="1:10" ht="39" customHeight="1">
      <c r="A23" s="414" t="s">
        <v>115</v>
      </c>
      <c r="B23" s="414"/>
      <c r="C23" s="414"/>
      <c r="D23" s="414"/>
      <c r="E23" s="414"/>
      <c r="F23" s="414"/>
      <c r="G23" s="414"/>
      <c r="H23" s="82"/>
      <c r="I23" s="82"/>
      <c r="J23" s="82"/>
    </row>
    <row r="24" ht="5.25" customHeight="1"/>
    <row r="25" spans="1:10" ht="27.75" customHeight="1">
      <c r="A25" s="414" t="s">
        <v>116</v>
      </c>
      <c r="B25" s="414"/>
      <c r="C25" s="414"/>
      <c r="D25" s="414"/>
      <c r="E25" s="414"/>
      <c r="F25" s="414"/>
      <c r="G25" s="414"/>
      <c r="H25" s="82"/>
      <c r="I25" s="82"/>
      <c r="J25" s="82"/>
    </row>
    <row r="26" ht="5.25" customHeight="1"/>
    <row r="27" spans="1:10" ht="13.5" customHeight="1">
      <c r="A27" s="414" t="s">
        <v>141</v>
      </c>
      <c r="B27" s="414"/>
      <c r="C27" s="414"/>
      <c r="D27" s="414"/>
      <c r="E27" s="414"/>
      <c r="F27" s="414"/>
      <c r="G27" s="414"/>
      <c r="H27" s="82"/>
      <c r="I27" s="82"/>
      <c r="J27" s="82"/>
    </row>
    <row r="28" ht="5.25" customHeight="1"/>
    <row r="29" spans="1:7" ht="27.75" customHeight="1">
      <c r="A29" s="414" t="s">
        <v>338</v>
      </c>
      <c r="B29" s="414"/>
      <c r="C29" s="414"/>
      <c r="D29" s="414"/>
      <c r="E29" s="414"/>
      <c r="F29" s="414"/>
      <c r="G29" s="414"/>
    </row>
  </sheetData>
  <sheetProtection password="D841" sheet="1" objects="1" scenarios="1"/>
  <mergeCells count="15">
    <mergeCell ref="A29:G29"/>
    <mergeCell ref="A27:G27"/>
    <mergeCell ref="A25:G25"/>
    <mergeCell ref="A9:G9"/>
    <mergeCell ref="A11:G11"/>
    <mergeCell ref="A13:G13"/>
    <mergeCell ref="A15:G15"/>
    <mergeCell ref="A1:G1"/>
    <mergeCell ref="A17:G17"/>
    <mergeCell ref="A21:G21"/>
    <mergeCell ref="A23:G23"/>
    <mergeCell ref="A3:G3"/>
    <mergeCell ref="A5:G5"/>
    <mergeCell ref="A7:G7"/>
    <mergeCell ref="A19:G1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29"/>
  <sheetViews>
    <sheetView workbookViewId="0" topLeftCell="A1">
      <selection activeCell="A1" sqref="A1"/>
    </sheetView>
  </sheetViews>
  <sheetFormatPr defaultColWidth="9.140625" defaultRowHeight="12.75"/>
  <cols>
    <col min="1" max="1" width="115.421875" style="138" customWidth="1"/>
  </cols>
  <sheetData>
    <row r="1" ht="15" customHeight="1">
      <c r="A1" s="192" t="s">
        <v>207</v>
      </c>
    </row>
    <row r="2" ht="12.75">
      <c r="A2" s="192"/>
    </row>
    <row r="3" ht="39.75" customHeight="1">
      <c r="A3" s="138" t="s">
        <v>332</v>
      </c>
    </row>
    <row r="5" ht="66.75">
      <c r="A5" s="138" t="s">
        <v>336</v>
      </c>
    </row>
    <row r="7" ht="38.25">
      <c r="A7" s="138" t="s">
        <v>334</v>
      </c>
    </row>
    <row r="9" ht="12.75">
      <c r="A9" s="138" t="s">
        <v>219</v>
      </c>
    </row>
    <row r="10" ht="12.75">
      <c r="A10" s="138" t="s">
        <v>227</v>
      </c>
    </row>
    <row r="11" ht="12.75">
      <c r="A11" s="138" t="s">
        <v>228</v>
      </c>
    </row>
    <row r="12" ht="12.75">
      <c r="A12" s="138" t="s">
        <v>229</v>
      </c>
    </row>
    <row r="14" ht="25.5">
      <c r="A14" s="299" t="s">
        <v>329</v>
      </c>
    </row>
    <row r="15" ht="12.75">
      <c r="A15" s="138" t="s">
        <v>276</v>
      </c>
    </row>
    <row r="16" ht="12.75">
      <c r="A16" s="138" t="s">
        <v>277</v>
      </c>
    </row>
    <row r="17" ht="12.75">
      <c r="A17" s="138" t="s">
        <v>278</v>
      </c>
    </row>
    <row r="19" ht="51">
      <c r="A19" s="138" t="s">
        <v>333</v>
      </c>
    </row>
    <row r="21" ht="12.75">
      <c r="A21" s="138" t="s">
        <v>220</v>
      </c>
    </row>
    <row r="22" ht="12.75">
      <c r="A22" s="138" t="s">
        <v>221</v>
      </c>
    </row>
    <row r="23" ht="12.75">
      <c r="A23" s="138" t="s">
        <v>222</v>
      </c>
    </row>
    <row r="24" ht="12.75">
      <c r="A24" s="138" t="s">
        <v>223</v>
      </c>
    </row>
    <row r="25" ht="12.75">
      <c r="A25" s="138" t="s">
        <v>224</v>
      </c>
    </row>
    <row r="26" ht="12.75">
      <c r="A26" s="138" t="s">
        <v>225</v>
      </c>
    </row>
    <row r="27" ht="12.75">
      <c r="A27" s="138" t="s">
        <v>226</v>
      </c>
    </row>
    <row r="29" ht="12.75">
      <c r="A29" s="138" t="s">
        <v>335</v>
      </c>
    </row>
  </sheetData>
  <sheetProtection password="D841" sheet="1" objects="1" scenarios="1"/>
  <printOptions/>
  <pageMargins left="0.71" right="0.51" top="1" bottom="1" header="0.5" footer="0.5"/>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N123"/>
  <sheetViews>
    <sheetView showGridLines="0" workbookViewId="0" topLeftCell="A1">
      <selection activeCell="A1" sqref="A1"/>
    </sheetView>
  </sheetViews>
  <sheetFormatPr defaultColWidth="9.140625" defaultRowHeight="12.75"/>
  <cols>
    <col min="2" max="2" width="10.8515625" style="0" customWidth="1"/>
    <col min="3" max="3" width="9.57421875" style="0" customWidth="1"/>
  </cols>
  <sheetData>
    <row r="1" spans="1:13" ht="12.75">
      <c r="A1" s="2" t="s">
        <v>218</v>
      </c>
      <c r="B1" s="193"/>
      <c r="C1" s="193"/>
      <c r="D1" s="193"/>
      <c r="E1" s="193"/>
      <c r="F1" s="193"/>
      <c r="G1" s="193"/>
      <c r="H1" s="193"/>
      <c r="I1" s="193"/>
      <c r="J1" s="193"/>
      <c r="K1" s="193"/>
      <c r="L1" s="193"/>
      <c r="M1" s="193"/>
    </row>
    <row r="2" spans="1:13" ht="30.75" customHeight="1">
      <c r="A2" s="2"/>
      <c r="B2" s="304" t="s">
        <v>285</v>
      </c>
      <c r="C2" s="304"/>
      <c r="D2" s="304"/>
      <c r="E2" s="304"/>
      <c r="F2" s="304"/>
      <c r="G2" s="304"/>
      <c r="H2" s="304"/>
      <c r="I2" s="304"/>
      <c r="J2" s="304"/>
      <c r="K2" s="304"/>
      <c r="L2" s="304"/>
      <c r="M2" s="304"/>
    </row>
    <row r="3" spans="1:13" ht="30" customHeight="1">
      <c r="A3" s="2"/>
      <c r="B3" s="304" t="s">
        <v>294</v>
      </c>
      <c r="C3" s="304"/>
      <c r="D3" s="304"/>
      <c r="E3" s="304"/>
      <c r="F3" s="304"/>
      <c r="G3" s="304"/>
      <c r="H3" s="304"/>
      <c r="I3" s="304"/>
      <c r="J3" s="304"/>
      <c r="K3" s="304"/>
      <c r="L3" s="304"/>
      <c r="M3" s="304"/>
    </row>
    <row r="4" spans="2:13" ht="12.75">
      <c r="B4" s="304"/>
      <c r="C4" s="304"/>
      <c r="D4" s="304"/>
      <c r="E4" s="304"/>
      <c r="F4" s="304"/>
      <c r="G4" s="304"/>
      <c r="H4" s="304"/>
      <c r="I4" s="304"/>
      <c r="J4" s="304"/>
      <c r="K4" s="304"/>
      <c r="L4" s="304"/>
      <c r="M4" s="304"/>
    </row>
    <row r="5" spans="1:13" ht="12.75">
      <c r="A5" s="2" t="s">
        <v>204</v>
      </c>
      <c r="B5" s="193"/>
      <c r="C5" s="193"/>
      <c r="D5" s="193"/>
      <c r="E5" s="193"/>
      <c r="F5" s="193"/>
      <c r="G5" s="193"/>
      <c r="H5" s="193"/>
      <c r="I5" s="193"/>
      <c r="J5" s="193"/>
      <c r="K5" s="193"/>
      <c r="L5" s="193"/>
      <c r="M5" s="193"/>
    </row>
    <row r="6" spans="2:13" ht="12.75" customHeight="1">
      <c r="B6" s="305" t="s">
        <v>313</v>
      </c>
      <c r="C6" s="305"/>
      <c r="D6" s="305"/>
      <c r="E6" s="305"/>
      <c r="F6" s="305"/>
      <c r="G6" s="305"/>
      <c r="H6" s="305"/>
      <c r="I6" s="305"/>
      <c r="J6" s="305"/>
      <c r="K6" s="305"/>
      <c r="L6" s="305"/>
      <c r="M6" s="305"/>
    </row>
    <row r="7" spans="2:13" ht="12.75">
      <c r="B7" s="304" t="s">
        <v>295</v>
      </c>
      <c r="C7" s="304"/>
      <c r="D7" s="304"/>
      <c r="E7" s="304"/>
      <c r="F7" s="304"/>
      <c r="G7" s="304"/>
      <c r="H7" s="304"/>
      <c r="I7" s="304"/>
      <c r="J7" s="304"/>
      <c r="K7" s="304"/>
      <c r="L7" s="304"/>
      <c r="M7" s="304"/>
    </row>
    <row r="8" spans="2:13" ht="12.75">
      <c r="B8" s="193"/>
      <c r="C8" s="193"/>
      <c r="D8" s="193"/>
      <c r="E8" s="193"/>
      <c r="F8" s="193"/>
      <c r="G8" s="193"/>
      <c r="H8" s="193"/>
      <c r="I8" s="193"/>
      <c r="J8" s="193"/>
      <c r="K8" s="193"/>
      <c r="L8" s="193"/>
      <c r="M8" s="193"/>
    </row>
    <row r="9" spans="2:13" ht="12.75">
      <c r="B9" s="311" t="s">
        <v>272</v>
      </c>
      <c r="C9" s="311"/>
      <c r="D9" s="193"/>
      <c r="E9" s="193"/>
      <c r="F9" s="193"/>
      <c r="G9" s="193"/>
      <c r="H9" s="193"/>
      <c r="I9" s="193"/>
      <c r="J9" s="193"/>
      <c r="K9" s="193"/>
      <c r="L9" s="193"/>
      <c r="M9" s="193"/>
    </row>
    <row r="10" spans="2:13" ht="12.75" customHeight="1">
      <c r="B10" s="304" t="s">
        <v>296</v>
      </c>
      <c r="C10" s="304"/>
      <c r="D10" s="304"/>
      <c r="E10" s="304"/>
      <c r="F10" s="304"/>
      <c r="G10" s="304"/>
      <c r="H10" s="304"/>
      <c r="I10" s="304"/>
      <c r="J10" s="304"/>
      <c r="K10" s="304"/>
      <c r="L10" s="304"/>
      <c r="M10" s="304"/>
    </row>
    <row r="11" spans="2:13" ht="12.75" customHeight="1">
      <c r="B11" s="304" t="s">
        <v>279</v>
      </c>
      <c r="C11" s="304"/>
      <c r="D11" s="304"/>
      <c r="E11" s="304"/>
      <c r="F11" s="304"/>
      <c r="G11" s="304"/>
      <c r="H11" s="304"/>
      <c r="I11" s="304"/>
      <c r="J11" s="304"/>
      <c r="K11" s="304"/>
      <c r="L11" s="304"/>
      <c r="M11" s="304"/>
    </row>
    <row r="12" spans="2:13" ht="12.75">
      <c r="B12" s="304" t="s">
        <v>265</v>
      </c>
      <c r="C12" s="304"/>
      <c r="D12" s="304"/>
      <c r="E12" s="304"/>
      <c r="F12" s="304"/>
      <c r="G12" s="304"/>
      <c r="H12" s="304"/>
      <c r="I12" s="304"/>
      <c r="J12" s="304"/>
      <c r="K12" s="304"/>
      <c r="L12" s="304"/>
      <c r="M12" s="304"/>
    </row>
    <row r="13" spans="2:13" ht="12.75">
      <c r="B13" s="193"/>
      <c r="C13" s="193"/>
      <c r="D13" s="193"/>
      <c r="E13" s="193"/>
      <c r="F13" s="193"/>
      <c r="G13" s="193"/>
      <c r="H13" s="193"/>
      <c r="I13" s="193"/>
      <c r="J13" s="193"/>
      <c r="K13" s="193"/>
      <c r="L13" s="193"/>
      <c r="M13" s="193"/>
    </row>
    <row r="14" spans="2:13" ht="12.75">
      <c r="B14" s="310" t="s">
        <v>269</v>
      </c>
      <c r="C14" s="310"/>
      <c r="D14" s="193"/>
      <c r="E14" s="193"/>
      <c r="F14" s="193"/>
      <c r="G14" s="193"/>
      <c r="H14" s="193"/>
      <c r="I14" s="193"/>
      <c r="J14" s="193"/>
      <c r="K14" s="193"/>
      <c r="L14" s="193"/>
      <c r="M14" s="193"/>
    </row>
    <row r="15" spans="2:13" ht="12.75" customHeight="1">
      <c r="B15" s="304" t="s">
        <v>297</v>
      </c>
      <c r="C15" s="304"/>
      <c r="D15" s="304"/>
      <c r="E15" s="304"/>
      <c r="F15" s="304"/>
      <c r="G15" s="304"/>
      <c r="H15" s="304"/>
      <c r="I15" s="304"/>
      <c r="J15" s="304"/>
      <c r="K15" s="304"/>
      <c r="L15" s="304"/>
      <c r="M15" s="304"/>
    </row>
    <row r="16" spans="2:13" ht="12.75" customHeight="1">
      <c r="B16" s="193"/>
      <c r="C16" s="193"/>
      <c r="D16" s="193"/>
      <c r="E16" s="193"/>
      <c r="F16" s="193"/>
      <c r="G16" s="193"/>
      <c r="H16" s="193"/>
      <c r="I16" s="193"/>
      <c r="J16" s="193"/>
      <c r="K16" s="193"/>
      <c r="L16" s="193"/>
      <c r="M16" s="193"/>
    </row>
    <row r="17" spans="2:13" ht="12.75" customHeight="1">
      <c r="B17" s="302" t="s">
        <v>270</v>
      </c>
      <c r="C17" s="302"/>
      <c r="D17" s="193"/>
      <c r="E17" s="193"/>
      <c r="F17" s="193"/>
      <c r="G17" s="193"/>
      <c r="H17" s="193"/>
      <c r="I17" s="193"/>
      <c r="J17" s="193"/>
      <c r="K17" s="193"/>
      <c r="L17" s="193"/>
      <c r="M17" s="193"/>
    </row>
    <row r="18" spans="2:13" ht="28.5" customHeight="1">
      <c r="B18" s="304" t="s">
        <v>315</v>
      </c>
      <c r="C18" s="304"/>
      <c r="D18" s="304"/>
      <c r="E18" s="304"/>
      <c r="F18" s="304"/>
      <c r="G18" s="304"/>
      <c r="H18" s="304"/>
      <c r="I18" s="304"/>
      <c r="J18" s="304"/>
      <c r="K18" s="304"/>
      <c r="L18" s="304"/>
      <c r="M18" s="304"/>
    </row>
    <row r="19" spans="2:13" ht="12.75" customHeight="1">
      <c r="B19" s="193"/>
      <c r="C19" s="193"/>
      <c r="D19" s="193"/>
      <c r="E19" s="193"/>
      <c r="F19" s="193"/>
      <c r="G19" s="193"/>
      <c r="H19" s="193"/>
      <c r="I19" s="193"/>
      <c r="J19" s="193"/>
      <c r="K19" s="193"/>
      <c r="L19" s="193"/>
      <c r="M19" s="193"/>
    </row>
    <row r="20" spans="2:13" ht="12.75" customHeight="1">
      <c r="B20" s="303" t="s">
        <v>271</v>
      </c>
      <c r="C20" s="303"/>
      <c r="D20" s="193"/>
      <c r="E20" s="193"/>
      <c r="F20" s="193"/>
      <c r="G20" s="193"/>
      <c r="H20" s="193"/>
      <c r="I20" s="193"/>
      <c r="J20" s="193"/>
      <c r="K20" s="193"/>
      <c r="L20" s="193"/>
      <c r="M20" s="193"/>
    </row>
    <row r="21" spans="2:13" ht="27" customHeight="1">
      <c r="B21" s="304" t="s">
        <v>268</v>
      </c>
      <c r="C21" s="304"/>
      <c r="D21" s="304"/>
      <c r="E21" s="304"/>
      <c r="F21" s="304"/>
      <c r="G21" s="304"/>
      <c r="H21" s="304"/>
      <c r="I21" s="304"/>
      <c r="J21" s="304"/>
      <c r="K21" s="304"/>
      <c r="L21" s="304"/>
      <c r="M21" s="304"/>
    </row>
    <row r="22" spans="2:13" ht="27" customHeight="1">
      <c r="B22" s="305" t="s">
        <v>266</v>
      </c>
      <c r="C22" s="305"/>
      <c r="D22" s="305"/>
      <c r="E22" s="305"/>
      <c r="F22" s="305"/>
      <c r="G22" s="305"/>
      <c r="H22" s="305"/>
      <c r="I22" s="305"/>
      <c r="J22" s="305"/>
      <c r="K22" s="305"/>
      <c r="L22" s="305"/>
      <c r="M22" s="305"/>
    </row>
    <row r="23" spans="2:13" ht="12.75">
      <c r="B23" s="304"/>
      <c r="C23" s="304"/>
      <c r="D23" s="304"/>
      <c r="E23" s="304"/>
      <c r="F23" s="304"/>
      <c r="G23" s="304"/>
      <c r="H23" s="304"/>
      <c r="I23" s="304"/>
      <c r="J23" s="304"/>
      <c r="K23" s="304"/>
      <c r="L23" s="304"/>
      <c r="M23" s="304"/>
    </row>
    <row r="24" spans="1:13" ht="12.75">
      <c r="A24" s="2" t="s">
        <v>230</v>
      </c>
      <c r="B24" s="193"/>
      <c r="C24" s="193"/>
      <c r="D24" s="193"/>
      <c r="E24" s="193"/>
      <c r="F24" s="193"/>
      <c r="G24" s="193"/>
      <c r="H24" s="193"/>
      <c r="I24" s="193"/>
      <c r="J24" s="193"/>
      <c r="K24" s="193"/>
      <c r="L24" s="193"/>
      <c r="M24" s="193"/>
    </row>
    <row r="25" spans="2:13" ht="12.75" customHeight="1">
      <c r="B25" s="305" t="s">
        <v>319</v>
      </c>
      <c r="C25" s="305"/>
      <c r="D25" s="305"/>
      <c r="E25" s="305"/>
      <c r="F25" s="305"/>
      <c r="G25" s="305"/>
      <c r="H25" s="305"/>
      <c r="I25" s="305"/>
      <c r="J25" s="305"/>
      <c r="K25" s="305"/>
      <c r="L25" s="305"/>
      <c r="M25" s="305"/>
    </row>
    <row r="26" spans="2:13" ht="27.75" customHeight="1">
      <c r="B26" s="304" t="s">
        <v>311</v>
      </c>
      <c r="C26" s="304"/>
      <c r="D26" s="304"/>
      <c r="E26" s="304"/>
      <c r="F26" s="304"/>
      <c r="G26" s="304"/>
      <c r="H26" s="304"/>
      <c r="I26" s="304"/>
      <c r="J26" s="304"/>
      <c r="K26" s="304"/>
      <c r="L26" s="304"/>
      <c r="M26" s="304"/>
    </row>
    <row r="27" spans="2:13" ht="28.5" customHeight="1">
      <c r="B27" s="304" t="s">
        <v>317</v>
      </c>
      <c r="C27" s="304"/>
      <c r="D27" s="304"/>
      <c r="E27" s="304"/>
      <c r="F27" s="304"/>
      <c r="G27" s="304"/>
      <c r="H27" s="304"/>
      <c r="I27" s="304"/>
      <c r="J27" s="304"/>
      <c r="K27" s="304"/>
      <c r="L27" s="304"/>
      <c r="M27" s="304"/>
    </row>
    <row r="28" spans="2:13" ht="12.75" customHeight="1">
      <c r="B28" s="304" t="s">
        <v>298</v>
      </c>
      <c r="C28" s="304"/>
      <c r="D28" s="304"/>
      <c r="E28" s="304"/>
      <c r="F28" s="304"/>
      <c r="G28" s="304"/>
      <c r="H28" s="304"/>
      <c r="I28" s="304"/>
      <c r="J28" s="304"/>
      <c r="K28" s="304"/>
      <c r="L28" s="304"/>
      <c r="M28" s="304"/>
    </row>
    <row r="29" spans="2:13" ht="12.75" customHeight="1">
      <c r="B29" s="306" t="s">
        <v>299</v>
      </c>
      <c r="C29" s="306"/>
      <c r="D29" s="306"/>
      <c r="E29" s="306"/>
      <c r="F29" s="306"/>
      <c r="G29" s="306"/>
      <c r="H29" s="306"/>
      <c r="I29" s="306"/>
      <c r="J29" s="306"/>
      <c r="K29" s="306"/>
      <c r="L29" s="306"/>
      <c r="M29" s="306"/>
    </row>
    <row r="30" spans="2:13" ht="12.75" customHeight="1">
      <c r="B30" s="193"/>
      <c r="C30" s="193"/>
      <c r="D30" s="193"/>
      <c r="E30" s="193"/>
      <c r="F30" s="193"/>
      <c r="G30" s="193"/>
      <c r="H30" s="193"/>
      <c r="I30" s="193"/>
      <c r="J30" s="193"/>
      <c r="K30" s="193"/>
      <c r="L30" s="193"/>
      <c r="M30" s="193"/>
    </row>
    <row r="31" spans="2:13" ht="12.75" customHeight="1">
      <c r="B31" s="305" t="s">
        <v>232</v>
      </c>
      <c r="C31" s="305"/>
      <c r="D31" s="305"/>
      <c r="E31" s="305"/>
      <c r="F31" s="305"/>
      <c r="G31" s="305"/>
      <c r="H31" s="305"/>
      <c r="I31" s="305"/>
      <c r="J31" s="305"/>
      <c r="K31" s="305"/>
      <c r="L31" s="305"/>
      <c r="M31" s="305"/>
    </row>
    <row r="32" spans="2:13" ht="12.75">
      <c r="B32" s="304" t="s">
        <v>286</v>
      </c>
      <c r="C32" s="304"/>
      <c r="D32" s="304"/>
      <c r="E32" s="304"/>
      <c r="F32" s="304"/>
      <c r="G32" s="304"/>
      <c r="H32" s="304"/>
      <c r="I32" s="304"/>
      <c r="J32" s="304"/>
      <c r="K32" s="304"/>
      <c r="L32" s="304"/>
      <c r="M32" s="304"/>
    </row>
    <row r="33" spans="2:13" ht="12.75" customHeight="1">
      <c r="B33" s="304" t="s">
        <v>281</v>
      </c>
      <c r="C33" s="304"/>
      <c r="D33" s="304"/>
      <c r="E33" s="304"/>
      <c r="F33" s="304"/>
      <c r="G33" s="304"/>
      <c r="H33" s="304"/>
      <c r="I33" s="304"/>
      <c r="J33" s="304"/>
      <c r="K33" s="304"/>
      <c r="L33" s="304"/>
      <c r="M33" s="304"/>
    </row>
    <row r="34" spans="2:13" ht="12.75" customHeight="1">
      <c r="B34" s="304" t="s">
        <v>300</v>
      </c>
      <c r="C34" s="304"/>
      <c r="D34" s="304"/>
      <c r="E34" s="304"/>
      <c r="F34" s="304"/>
      <c r="G34" s="304"/>
      <c r="H34" s="304"/>
      <c r="I34" s="304"/>
      <c r="J34" s="304"/>
      <c r="K34" s="304"/>
      <c r="L34" s="304"/>
      <c r="M34" s="304"/>
    </row>
    <row r="35" spans="2:13" ht="12.75">
      <c r="B35" s="304"/>
      <c r="C35" s="304"/>
      <c r="D35" s="304"/>
      <c r="E35" s="304"/>
      <c r="F35" s="304"/>
      <c r="G35" s="304"/>
      <c r="H35" s="304"/>
      <c r="I35" s="304"/>
      <c r="J35" s="304"/>
      <c r="K35" s="304"/>
      <c r="L35" s="304"/>
      <c r="M35" s="304"/>
    </row>
    <row r="36" spans="2:13" ht="12.75">
      <c r="B36" s="305" t="s">
        <v>231</v>
      </c>
      <c r="C36" s="305"/>
      <c r="D36" s="305"/>
      <c r="E36" s="305"/>
      <c r="F36" s="305"/>
      <c r="G36" s="305"/>
      <c r="H36" s="305"/>
      <c r="I36" s="305"/>
      <c r="J36" s="305"/>
      <c r="K36" s="305"/>
      <c r="L36" s="305"/>
      <c r="M36" s="305"/>
    </row>
    <row r="37" spans="2:13" ht="12.75">
      <c r="B37" s="304" t="s">
        <v>264</v>
      </c>
      <c r="C37" s="304"/>
      <c r="D37" s="304"/>
      <c r="E37" s="304"/>
      <c r="F37" s="304"/>
      <c r="G37" s="304"/>
      <c r="H37" s="304"/>
      <c r="I37" s="304"/>
      <c r="J37" s="304"/>
      <c r="K37" s="304"/>
      <c r="L37" s="304"/>
      <c r="M37" s="304"/>
    </row>
    <row r="38" spans="2:13" ht="12.75" customHeight="1">
      <c r="B38" s="304" t="s">
        <v>281</v>
      </c>
      <c r="C38" s="304"/>
      <c r="D38" s="304"/>
      <c r="E38" s="304"/>
      <c r="F38" s="304"/>
      <c r="G38" s="304"/>
      <c r="H38" s="304"/>
      <c r="I38" s="304"/>
      <c r="J38" s="304"/>
      <c r="K38" s="304"/>
      <c r="L38" s="304"/>
      <c r="M38" s="304"/>
    </row>
    <row r="39" spans="2:13" ht="12.75" customHeight="1">
      <c r="B39" s="304" t="s">
        <v>301</v>
      </c>
      <c r="C39" s="304"/>
      <c r="D39" s="304"/>
      <c r="E39" s="304"/>
      <c r="F39" s="304"/>
      <c r="G39" s="304"/>
      <c r="H39" s="304"/>
      <c r="I39" s="304"/>
      <c r="J39" s="304"/>
      <c r="K39" s="304"/>
      <c r="L39" s="304"/>
      <c r="M39" s="304"/>
    </row>
    <row r="40" spans="2:13" ht="12.75">
      <c r="B40" s="304"/>
      <c r="C40" s="304"/>
      <c r="D40" s="304"/>
      <c r="E40" s="304"/>
      <c r="F40" s="304"/>
      <c r="G40" s="304"/>
      <c r="H40" s="304"/>
      <c r="I40" s="304"/>
      <c r="J40" s="304"/>
      <c r="K40" s="304"/>
      <c r="L40" s="304"/>
      <c r="M40" s="304"/>
    </row>
    <row r="41" spans="2:13" ht="12.75" customHeight="1">
      <c r="B41" s="305" t="s">
        <v>233</v>
      </c>
      <c r="C41" s="305"/>
      <c r="D41" s="305"/>
      <c r="E41" s="305"/>
      <c r="F41" s="305"/>
      <c r="G41" s="305"/>
      <c r="H41" s="305"/>
      <c r="I41" s="305"/>
      <c r="J41" s="305"/>
      <c r="K41" s="305"/>
      <c r="L41" s="305"/>
      <c r="M41" s="305"/>
    </row>
    <row r="42" spans="2:13" ht="12.75" customHeight="1">
      <c r="B42" s="304" t="s">
        <v>280</v>
      </c>
      <c r="C42" s="304"/>
      <c r="D42" s="304"/>
      <c r="E42" s="304"/>
      <c r="F42" s="304"/>
      <c r="G42" s="304"/>
      <c r="H42" s="304"/>
      <c r="I42" s="304"/>
      <c r="J42" s="304"/>
      <c r="K42" s="304"/>
      <c r="L42" s="304"/>
      <c r="M42" s="304"/>
    </row>
    <row r="43" spans="2:13" ht="12.75" customHeight="1">
      <c r="B43" s="304" t="s">
        <v>281</v>
      </c>
      <c r="C43" s="304"/>
      <c r="D43" s="304"/>
      <c r="E43" s="304"/>
      <c r="F43" s="304"/>
      <c r="G43" s="304"/>
      <c r="H43" s="304"/>
      <c r="I43" s="304"/>
      <c r="J43" s="304"/>
      <c r="K43" s="304"/>
      <c r="L43" s="304"/>
      <c r="M43" s="304"/>
    </row>
    <row r="44" spans="2:13" ht="12.75" customHeight="1">
      <c r="B44" s="304" t="s">
        <v>302</v>
      </c>
      <c r="C44" s="304"/>
      <c r="D44" s="304"/>
      <c r="E44" s="304"/>
      <c r="F44" s="304"/>
      <c r="G44" s="304"/>
      <c r="H44" s="304"/>
      <c r="I44" s="304"/>
      <c r="J44" s="304"/>
      <c r="K44" s="304"/>
      <c r="L44" s="304"/>
      <c r="M44" s="304"/>
    </row>
    <row r="45" spans="2:13" ht="12.75">
      <c r="B45" s="304"/>
      <c r="C45" s="304"/>
      <c r="D45" s="304"/>
      <c r="E45" s="304"/>
      <c r="F45" s="304"/>
      <c r="G45" s="304"/>
      <c r="H45" s="304"/>
      <c r="I45" s="304"/>
      <c r="J45" s="304"/>
      <c r="K45" s="304"/>
      <c r="L45" s="304"/>
      <c r="M45" s="304"/>
    </row>
    <row r="46" spans="2:13" ht="12.75" customHeight="1">
      <c r="B46" s="305" t="s">
        <v>234</v>
      </c>
      <c r="C46" s="305"/>
      <c r="D46" s="305"/>
      <c r="E46" s="305"/>
      <c r="F46" s="305"/>
      <c r="G46" s="305"/>
      <c r="H46" s="305"/>
      <c r="I46" s="305"/>
      <c r="J46" s="305"/>
      <c r="K46" s="305"/>
      <c r="L46" s="305"/>
      <c r="M46" s="305"/>
    </row>
    <row r="47" spans="2:14" ht="12.75" customHeight="1">
      <c r="B47" s="304" t="s">
        <v>287</v>
      </c>
      <c r="C47" s="304"/>
      <c r="D47" s="304"/>
      <c r="E47" s="304"/>
      <c r="F47" s="304"/>
      <c r="G47" s="304"/>
      <c r="H47" s="304"/>
      <c r="I47" s="304"/>
      <c r="J47" s="304"/>
      <c r="K47" s="304"/>
      <c r="L47" s="304"/>
      <c r="M47" s="304"/>
      <c r="N47" s="193"/>
    </row>
    <row r="48" spans="2:13" ht="12.75" customHeight="1">
      <c r="B48" s="304" t="s">
        <v>281</v>
      </c>
      <c r="C48" s="304"/>
      <c r="D48" s="304"/>
      <c r="E48" s="304"/>
      <c r="F48" s="304"/>
      <c r="G48" s="304"/>
      <c r="H48" s="304"/>
      <c r="I48" s="304"/>
      <c r="J48" s="304"/>
      <c r="K48" s="304"/>
      <c r="L48" s="304"/>
      <c r="M48" s="304"/>
    </row>
    <row r="49" spans="2:13" ht="12.75" customHeight="1">
      <c r="B49" s="304" t="s">
        <v>303</v>
      </c>
      <c r="C49" s="304"/>
      <c r="D49" s="304"/>
      <c r="E49" s="304"/>
      <c r="F49" s="304"/>
      <c r="G49" s="304"/>
      <c r="H49" s="304"/>
      <c r="I49" s="304"/>
      <c r="J49" s="304"/>
      <c r="K49" s="304"/>
      <c r="L49" s="304"/>
      <c r="M49" s="304"/>
    </row>
    <row r="50" spans="2:13" ht="12.75">
      <c r="B50" s="304"/>
      <c r="C50" s="304"/>
      <c r="D50" s="304"/>
      <c r="E50" s="304"/>
      <c r="F50" s="304"/>
      <c r="G50" s="304"/>
      <c r="H50" s="304"/>
      <c r="I50" s="304"/>
      <c r="J50" s="304"/>
      <c r="K50" s="304"/>
      <c r="L50" s="304"/>
      <c r="M50" s="304"/>
    </row>
    <row r="51" spans="2:13" ht="12.75" customHeight="1">
      <c r="B51" s="305" t="s">
        <v>235</v>
      </c>
      <c r="C51" s="305"/>
      <c r="D51" s="305"/>
      <c r="E51" s="305"/>
      <c r="F51" s="305"/>
      <c r="G51" s="305"/>
      <c r="H51" s="305"/>
      <c r="I51" s="305"/>
      <c r="J51" s="305"/>
      <c r="K51" s="305"/>
      <c r="L51" s="305"/>
      <c r="M51" s="305"/>
    </row>
    <row r="52" spans="2:13" ht="12.75" customHeight="1">
      <c r="B52" s="304" t="s">
        <v>288</v>
      </c>
      <c r="C52" s="304"/>
      <c r="D52" s="304"/>
      <c r="E52" s="304"/>
      <c r="F52" s="304"/>
      <c r="G52" s="304"/>
      <c r="H52" s="304"/>
      <c r="I52" s="304"/>
      <c r="J52" s="304"/>
      <c r="K52" s="304"/>
      <c r="L52" s="304"/>
      <c r="M52" s="304"/>
    </row>
    <row r="53" spans="2:13" ht="12.75" customHeight="1">
      <c r="B53" s="304" t="s">
        <v>281</v>
      </c>
      <c r="C53" s="304"/>
      <c r="D53" s="304"/>
      <c r="E53" s="304"/>
      <c r="F53" s="304"/>
      <c r="G53" s="304"/>
      <c r="H53" s="304"/>
      <c r="I53" s="304"/>
      <c r="J53" s="304"/>
      <c r="K53" s="304"/>
      <c r="L53" s="304"/>
      <c r="M53" s="304"/>
    </row>
    <row r="54" spans="2:13" ht="12.75" customHeight="1">
      <c r="B54" s="304" t="s">
        <v>304</v>
      </c>
      <c r="C54" s="304"/>
      <c r="D54" s="304"/>
      <c r="E54" s="304"/>
      <c r="F54" s="304"/>
      <c r="G54" s="304"/>
      <c r="H54" s="304"/>
      <c r="I54" s="304"/>
      <c r="J54" s="304"/>
      <c r="K54" s="304"/>
      <c r="L54" s="304"/>
      <c r="M54" s="304"/>
    </row>
    <row r="55" spans="2:13" ht="12.75">
      <c r="B55" s="304"/>
      <c r="C55" s="304"/>
      <c r="D55" s="304"/>
      <c r="E55" s="304"/>
      <c r="F55" s="304"/>
      <c r="G55" s="304"/>
      <c r="H55" s="304"/>
      <c r="I55" s="304"/>
      <c r="J55" s="304"/>
      <c r="K55" s="304"/>
      <c r="L55" s="304"/>
      <c r="M55" s="304"/>
    </row>
    <row r="56" spans="2:13" ht="12.75" customHeight="1">
      <c r="B56" s="305" t="s">
        <v>236</v>
      </c>
      <c r="C56" s="305"/>
      <c r="D56" s="305"/>
      <c r="E56" s="305"/>
      <c r="F56" s="305"/>
      <c r="G56" s="305"/>
      <c r="H56" s="305"/>
      <c r="I56" s="305"/>
      <c r="J56" s="305"/>
      <c r="K56" s="305"/>
      <c r="L56" s="305"/>
      <c r="M56" s="305"/>
    </row>
    <row r="57" spans="2:13" ht="12.75" customHeight="1">
      <c r="B57" s="304" t="s">
        <v>289</v>
      </c>
      <c r="C57" s="304"/>
      <c r="D57" s="304"/>
      <c r="E57" s="304"/>
      <c r="F57" s="304"/>
      <c r="G57" s="304"/>
      <c r="H57" s="304"/>
      <c r="I57" s="304"/>
      <c r="J57" s="304"/>
      <c r="K57" s="304"/>
      <c r="L57" s="304"/>
      <c r="M57" s="304"/>
    </row>
    <row r="58" spans="2:13" ht="12.75" customHeight="1">
      <c r="B58" s="304" t="s">
        <v>281</v>
      </c>
      <c r="C58" s="304"/>
      <c r="D58" s="304"/>
      <c r="E58" s="304"/>
      <c r="F58" s="304"/>
      <c r="G58" s="304"/>
      <c r="H58" s="304"/>
      <c r="I58" s="304"/>
      <c r="J58" s="304"/>
      <c r="K58" s="304"/>
      <c r="L58" s="304"/>
      <c r="M58" s="304"/>
    </row>
    <row r="59" spans="2:13" ht="12.75" customHeight="1">
      <c r="B59" s="304" t="s">
        <v>305</v>
      </c>
      <c r="C59" s="304"/>
      <c r="D59" s="304"/>
      <c r="E59" s="304"/>
      <c r="F59" s="304"/>
      <c r="G59" s="304"/>
      <c r="H59" s="304"/>
      <c r="I59" s="304"/>
      <c r="J59" s="304"/>
      <c r="K59" s="304"/>
      <c r="L59" s="304"/>
      <c r="M59" s="304"/>
    </row>
    <row r="60" spans="2:13" ht="12.75">
      <c r="B60" s="304"/>
      <c r="C60" s="304"/>
      <c r="D60" s="304"/>
      <c r="E60" s="304"/>
      <c r="F60" s="304"/>
      <c r="G60" s="304"/>
      <c r="H60" s="304"/>
      <c r="I60" s="304"/>
      <c r="J60" s="304"/>
      <c r="K60" s="304"/>
      <c r="L60" s="304"/>
      <c r="M60" s="304"/>
    </row>
    <row r="61" spans="2:13" ht="12.75" customHeight="1">
      <c r="B61" s="305" t="s">
        <v>237</v>
      </c>
      <c r="C61" s="305"/>
      <c r="D61" s="305"/>
      <c r="E61" s="305"/>
      <c r="F61" s="305"/>
      <c r="G61" s="305"/>
      <c r="H61" s="305"/>
      <c r="I61" s="305"/>
      <c r="J61" s="305"/>
      <c r="K61" s="305"/>
      <c r="L61" s="305"/>
      <c r="M61" s="305"/>
    </row>
    <row r="62" spans="2:13" ht="12.75" customHeight="1">
      <c r="B62" s="304" t="s">
        <v>290</v>
      </c>
      <c r="C62" s="304"/>
      <c r="D62" s="304"/>
      <c r="E62" s="304"/>
      <c r="F62" s="304"/>
      <c r="G62" s="304"/>
      <c r="H62" s="304"/>
      <c r="I62" s="304"/>
      <c r="J62" s="304"/>
      <c r="K62" s="304"/>
      <c r="L62" s="304"/>
      <c r="M62" s="304"/>
    </row>
    <row r="63" spans="2:13" ht="12.75">
      <c r="B63" s="304" t="s">
        <v>281</v>
      </c>
      <c r="C63" s="304"/>
      <c r="D63" s="304"/>
      <c r="E63" s="304"/>
      <c r="F63" s="304"/>
      <c r="G63" s="304"/>
      <c r="H63" s="304"/>
      <c r="I63" s="304"/>
      <c r="J63" s="304"/>
      <c r="K63" s="304"/>
      <c r="L63" s="304"/>
      <c r="M63" s="304"/>
    </row>
    <row r="64" spans="2:13" ht="12.75" customHeight="1">
      <c r="B64" s="304" t="s">
        <v>306</v>
      </c>
      <c r="C64" s="304"/>
      <c r="D64" s="304"/>
      <c r="E64" s="304"/>
      <c r="F64" s="304"/>
      <c r="G64" s="304"/>
      <c r="H64" s="304"/>
      <c r="I64" s="304"/>
      <c r="J64" s="304"/>
      <c r="K64" s="304"/>
      <c r="L64" s="304"/>
      <c r="M64" s="304"/>
    </row>
    <row r="65" spans="2:13" ht="12.75">
      <c r="B65" s="304"/>
      <c r="C65" s="304"/>
      <c r="D65" s="304"/>
      <c r="E65" s="304"/>
      <c r="F65" s="304"/>
      <c r="G65" s="304"/>
      <c r="H65" s="304"/>
      <c r="I65" s="304"/>
      <c r="J65" s="304"/>
      <c r="K65" s="304"/>
      <c r="L65" s="304"/>
      <c r="M65" s="304"/>
    </row>
    <row r="66" spans="2:13" ht="12.75" customHeight="1">
      <c r="B66" s="305" t="s">
        <v>238</v>
      </c>
      <c r="C66" s="305"/>
      <c r="D66" s="305"/>
      <c r="E66" s="305"/>
      <c r="F66" s="305"/>
      <c r="G66" s="305"/>
      <c r="H66" s="305"/>
      <c r="I66" s="305"/>
      <c r="J66" s="305"/>
      <c r="K66" s="305"/>
      <c r="L66" s="305"/>
      <c r="M66" s="305"/>
    </row>
    <row r="67" spans="2:13" ht="12.75" customHeight="1">
      <c r="B67" s="304" t="s">
        <v>283</v>
      </c>
      <c r="C67" s="304"/>
      <c r="D67" s="304"/>
      <c r="E67" s="304"/>
      <c r="F67" s="304"/>
      <c r="G67" s="304"/>
      <c r="H67" s="304"/>
      <c r="I67" s="304"/>
      <c r="J67" s="304"/>
      <c r="K67" s="304"/>
      <c r="L67" s="304"/>
      <c r="M67" s="304"/>
    </row>
    <row r="68" spans="2:13" ht="12.75" customHeight="1">
      <c r="B68" s="304" t="s">
        <v>281</v>
      </c>
      <c r="C68" s="304"/>
      <c r="D68" s="304"/>
      <c r="E68" s="304"/>
      <c r="F68" s="304"/>
      <c r="G68" s="304"/>
      <c r="H68" s="304"/>
      <c r="I68" s="304"/>
      <c r="J68" s="304"/>
      <c r="K68" s="304"/>
      <c r="L68" s="304"/>
      <c r="M68" s="304"/>
    </row>
    <row r="69" spans="2:13" ht="12.75" customHeight="1">
      <c r="B69" s="304" t="s">
        <v>306</v>
      </c>
      <c r="C69" s="304"/>
      <c r="D69" s="304"/>
      <c r="E69" s="304"/>
      <c r="F69" s="304"/>
      <c r="G69" s="304"/>
      <c r="H69" s="304"/>
      <c r="I69" s="304"/>
      <c r="J69" s="304"/>
      <c r="K69" s="304"/>
      <c r="L69" s="304"/>
      <c r="M69" s="304"/>
    </row>
    <row r="70" spans="2:13" ht="12.75">
      <c r="B70" s="304"/>
      <c r="C70" s="304"/>
      <c r="D70" s="304"/>
      <c r="E70" s="304"/>
      <c r="F70" s="304"/>
      <c r="G70" s="304"/>
      <c r="H70" s="304"/>
      <c r="I70" s="304"/>
      <c r="J70" s="304"/>
      <c r="K70" s="304"/>
      <c r="L70" s="304"/>
      <c r="M70" s="304"/>
    </row>
    <row r="71" spans="2:13" ht="12.75" customHeight="1">
      <c r="B71" s="305" t="s">
        <v>239</v>
      </c>
      <c r="C71" s="305"/>
      <c r="D71" s="305"/>
      <c r="E71" s="305"/>
      <c r="F71" s="305"/>
      <c r="G71" s="305"/>
      <c r="H71" s="305"/>
      <c r="I71" s="305"/>
      <c r="J71" s="305"/>
      <c r="K71" s="305"/>
      <c r="L71" s="305"/>
      <c r="M71" s="305"/>
    </row>
    <row r="72" spans="2:13" ht="12.75" customHeight="1">
      <c r="B72" s="304" t="s">
        <v>282</v>
      </c>
      <c r="C72" s="304"/>
      <c r="D72" s="304"/>
      <c r="E72" s="304"/>
      <c r="F72" s="304"/>
      <c r="G72" s="304"/>
      <c r="H72" s="304"/>
      <c r="I72" s="304"/>
      <c r="J72" s="304"/>
      <c r="K72" s="304"/>
      <c r="L72" s="304"/>
      <c r="M72" s="304"/>
    </row>
    <row r="73" spans="2:13" ht="12.75" customHeight="1">
      <c r="B73" s="304" t="s">
        <v>281</v>
      </c>
      <c r="C73" s="304"/>
      <c r="D73" s="304"/>
      <c r="E73" s="304"/>
      <c r="F73" s="304"/>
      <c r="G73" s="304"/>
      <c r="H73" s="304"/>
      <c r="I73" s="304"/>
      <c r="J73" s="304"/>
      <c r="K73" s="304"/>
      <c r="L73" s="304"/>
      <c r="M73" s="304"/>
    </row>
    <row r="74" spans="2:13" ht="12.75" customHeight="1">
      <c r="B74" s="304" t="s">
        <v>306</v>
      </c>
      <c r="C74" s="304"/>
      <c r="D74" s="304"/>
      <c r="E74" s="304"/>
      <c r="F74" s="304"/>
      <c r="G74" s="304"/>
      <c r="H74" s="304"/>
      <c r="I74" s="304"/>
      <c r="J74" s="304"/>
      <c r="K74" s="304"/>
      <c r="L74" s="304"/>
      <c r="M74" s="304"/>
    </row>
    <row r="75" spans="2:13" ht="12.75">
      <c r="B75" s="304"/>
      <c r="C75" s="304"/>
      <c r="D75" s="304"/>
      <c r="E75" s="304"/>
      <c r="F75" s="304"/>
      <c r="G75" s="304"/>
      <c r="H75" s="304"/>
      <c r="I75" s="304"/>
      <c r="J75" s="304"/>
      <c r="K75" s="304"/>
      <c r="L75" s="304"/>
      <c r="M75" s="304"/>
    </row>
    <row r="76" spans="2:13" ht="12.75" customHeight="1">
      <c r="B76" s="305" t="s">
        <v>240</v>
      </c>
      <c r="C76" s="305"/>
      <c r="D76" s="305"/>
      <c r="E76" s="305"/>
      <c r="F76" s="305"/>
      <c r="G76" s="305"/>
      <c r="H76" s="305"/>
      <c r="I76" s="305"/>
      <c r="J76" s="305"/>
      <c r="K76" s="305"/>
      <c r="L76" s="305"/>
      <c r="M76" s="305"/>
    </row>
    <row r="77" spans="2:13" ht="12.75" customHeight="1">
      <c r="B77" s="304" t="s">
        <v>284</v>
      </c>
      <c r="C77" s="304"/>
      <c r="D77" s="304"/>
      <c r="E77" s="304"/>
      <c r="F77" s="304"/>
      <c r="G77" s="304"/>
      <c r="H77" s="304"/>
      <c r="I77" s="304"/>
      <c r="J77" s="304"/>
      <c r="K77" s="304"/>
      <c r="L77" s="304"/>
      <c r="M77" s="304"/>
    </row>
    <row r="78" spans="2:13" ht="12.75" customHeight="1">
      <c r="B78" s="304" t="s">
        <v>281</v>
      </c>
      <c r="C78" s="304"/>
      <c r="D78" s="304"/>
      <c r="E78" s="304"/>
      <c r="F78" s="304"/>
      <c r="G78" s="304"/>
      <c r="H78" s="304"/>
      <c r="I78" s="304"/>
      <c r="J78" s="304"/>
      <c r="K78" s="304"/>
      <c r="L78" s="304"/>
      <c r="M78" s="304"/>
    </row>
    <row r="79" spans="2:13" ht="12.75" customHeight="1">
      <c r="B79" s="304" t="s">
        <v>306</v>
      </c>
      <c r="C79" s="304"/>
      <c r="D79" s="304"/>
      <c r="E79" s="304"/>
      <c r="F79" s="304"/>
      <c r="G79" s="304"/>
      <c r="H79" s="304"/>
      <c r="I79" s="304"/>
      <c r="J79" s="304"/>
      <c r="K79" s="304"/>
      <c r="L79" s="304"/>
      <c r="M79" s="304"/>
    </row>
    <row r="80" spans="2:13" ht="12.75" customHeight="1">
      <c r="B80" s="193"/>
      <c r="C80" s="193"/>
      <c r="D80" s="193"/>
      <c r="E80" s="193"/>
      <c r="F80" s="193"/>
      <c r="G80" s="193"/>
      <c r="H80" s="193"/>
      <c r="I80" s="193"/>
      <c r="J80" s="193"/>
      <c r="K80" s="193"/>
      <c r="L80" s="193"/>
      <c r="M80" s="193"/>
    </row>
    <row r="81" spans="2:13" ht="12.75" customHeight="1">
      <c r="B81" s="305" t="s">
        <v>267</v>
      </c>
      <c r="C81" s="305"/>
      <c r="D81" s="305"/>
      <c r="E81" s="305"/>
      <c r="F81" s="305"/>
      <c r="G81" s="305"/>
      <c r="H81" s="305"/>
      <c r="I81" s="305"/>
      <c r="J81" s="305"/>
      <c r="K81" s="305"/>
      <c r="L81" s="305"/>
      <c r="M81" s="305"/>
    </row>
    <row r="82" spans="2:13" ht="12.75" customHeight="1">
      <c r="B82" s="304" t="s">
        <v>307</v>
      </c>
      <c r="C82" s="304"/>
      <c r="D82" s="304"/>
      <c r="E82" s="304"/>
      <c r="F82" s="304"/>
      <c r="G82" s="304"/>
      <c r="H82" s="304"/>
      <c r="I82" s="304"/>
      <c r="J82" s="304"/>
      <c r="K82" s="304"/>
      <c r="L82" s="304"/>
      <c r="M82" s="304"/>
    </row>
    <row r="83" spans="2:13" ht="12.75">
      <c r="B83" s="304" t="s">
        <v>308</v>
      </c>
      <c r="C83" s="304"/>
      <c r="D83" s="304"/>
      <c r="E83" s="304"/>
      <c r="F83" s="304"/>
      <c r="G83" s="304"/>
      <c r="H83" s="304"/>
      <c r="I83" s="304"/>
      <c r="J83" s="304"/>
      <c r="K83" s="304"/>
      <c r="L83" s="304"/>
      <c r="M83" s="304"/>
    </row>
    <row r="84" spans="2:13" ht="38.25" customHeight="1">
      <c r="B84" s="304" t="s">
        <v>316</v>
      </c>
      <c r="C84" s="304"/>
      <c r="D84" s="304"/>
      <c r="E84" s="304"/>
      <c r="F84" s="304"/>
      <c r="G84" s="304"/>
      <c r="H84" s="304"/>
      <c r="I84" s="304"/>
      <c r="J84" s="304"/>
      <c r="K84" s="304"/>
      <c r="L84" s="304"/>
      <c r="M84" s="304"/>
    </row>
    <row r="85" spans="2:13" ht="12.75">
      <c r="B85" s="304" t="s">
        <v>309</v>
      </c>
      <c r="C85" s="304"/>
      <c r="D85" s="304"/>
      <c r="E85" s="304"/>
      <c r="F85" s="304"/>
      <c r="G85" s="304"/>
      <c r="H85" s="304"/>
      <c r="I85" s="304"/>
      <c r="J85" s="304"/>
      <c r="K85" s="304"/>
      <c r="L85" s="304"/>
      <c r="M85" s="304"/>
    </row>
    <row r="86" spans="2:13" ht="12.75">
      <c r="B86" s="304"/>
      <c r="C86" s="304"/>
      <c r="D86" s="304"/>
      <c r="E86" s="304"/>
      <c r="F86" s="304"/>
      <c r="G86" s="304"/>
      <c r="H86" s="304"/>
      <c r="I86" s="304"/>
      <c r="J86" s="304"/>
      <c r="K86" s="304"/>
      <c r="L86" s="304"/>
      <c r="M86" s="304"/>
    </row>
    <row r="87" spans="2:13" ht="12.75" customHeight="1">
      <c r="B87" s="305" t="s">
        <v>241</v>
      </c>
      <c r="C87" s="305"/>
      <c r="D87" s="305"/>
      <c r="E87" s="305"/>
      <c r="F87" s="305"/>
      <c r="G87" s="305"/>
      <c r="H87" s="305"/>
      <c r="I87" s="305"/>
      <c r="J87" s="305"/>
      <c r="K87" s="305"/>
      <c r="L87" s="305"/>
      <c r="M87" s="305"/>
    </row>
    <row r="88" spans="2:13" ht="12.75" customHeight="1">
      <c r="B88" s="304" t="s">
        <v>291</v>
      </c>
      <c r="C88" s="304"/>
      <c r="D88" s="304"/>
      <c r="E88" s="304"/>
      <c r="F88" s="304"/>
      <c r="G88" s="304"/>
      <c r="H88" s="304"/>
      <c r="I88" s="304"/>
      <c r="J88" s="304"/>
      <c r="K88" s="304"/>
      <c r="L88" s="304"/>
      <c r="M88" s="304"/>
    </row>
    <row r="89" spans="2:13" ht="12.75" customHeight="1">
      <c r="B89" s="304" t="s">
        <v>310</v>
      </c>
      <c r="C89" s="304"/>
      <c r="D89" s="304"/>
      <c r="E89" s="304"/>
      <c r="F89" s="304"/>
      <c r="G89" s="304"/>
      <c r="H89" s="304"/>
      <c r="I89" s="304"/>
      <c r="J89" s="304"/>
      <c r="K89" s="304"/>
      <c r="L89" s="304"/>
      <c r="M89" s="304"/>
    </row>
    <row r="90" spans="2:13" ht="12.75">
      <c r="B90" s="304"/>
      <c r="C90" s="304"/>
      <c r="D90" s="304"/>
      <c r="E90" s="304"/>
      <c r="F90" s="304"/>
      <c r="G90" s="304"/>
      <c r="H90" s="304"/>
      <c r="I90" s="304"/>
      <c r="J90" s="304"/>
      <c r="K90" s="304"/>
      <c r="L90" s="304"/>
      <c r="M90" s="304"/>
    </row>
    <row r="91" spans="2:13" ht="12.75" customHeight="1">
      <c r="B91" s="305" t="s">
        <v>242</v>
      </c>
      <c r="C91" s="305"/>
      <c r="D91" s="305"/>
      <c r="E91" s="305"/>
      <c r="F91" s="305"/>
      <c r="G91" s="305"/>
      <c r="H91" s="305"/>
      <c r="I91" s="305"/>
      <c r="J91" s="305"/>
      <c r="K91" s="305"/>
      <c r="L91" s="305"/>
      <c r="M91" s="305"/>
    </row>
    <row r="92" spans="2:13" ht="12.75" customHeight="1">
      <c r="B92" s="304" t="s">
        <v>245</v>
      </c>
      <c r="C92" s="304"/>
      <c r="D92" s="304"/>
      <c r="E92" s="304"/>
      <c r="F92" s="304"/>
      <c r="G92" s="304"/>
      <c r="H92" s="304"/>
      <c r="I92" s="304"/>
      <c r="J92" s="304"/>
      <c r="K92" s="304"/>
      <c r="L92" s="304"/>
      <c r="M92" s="304"/>
    </row>
    <row r="93" spans="2:13" ht="12.75" customHeight="1">
      <c r="B93" s="304" t="s">
        <v>310</v>
      </c>
      <c r="C93" s="304"/>
      <c r="D93" s="304"/>
      <c r="E93" s="304"/>
      <c r="F93" s="304"/>
      <c r="G93" s="304"/>
      <c r="H93" s="304"/>
      <c r="I93" s="304"/>
      <c r="J93" s="304"/>
      <c r="K93" s="304"/>
      <c r="L93" s="304"/>
      <c r="M93" s="304"/>
    </row>
    <row r="94" spans="2:13" ht="12.75">
      <c r="B94" s="304"/>
      <c r="C94" s="304"/>
      <c r="D94" s="304"/>
      <c r="E94" s="304"/>
      <c r="F94" s="304"/>
      <c r="G94" s="304"/>
      <c r="H94" s="304"/>
      <c r="I94" s="304"/>
      <c r="J94" s="304"/>
      <c r="K94" s="304"/>
      <c r="L94" s="304"/>
      <c r="M94" s="304"/>
    </row>
    <row r="95" spans="2:13" ht="12.75" customHeight="1">
      <c r="B95" s="305" t="s">
        <v>243</v>
      </c>
      <c r="C95" s="305"/>
      <c r="D95" s="305"/>
      <c r="E95" s="305"/>
      <c r="F95" s="305"/>
      <c r="G95" s="305"/>
      <c r="H95" s="305"/>
      <c r="I95" s="305"/>
      <c r="J95" s="305"/>
      <c r="K95" s="305"/>
      <c r="L95" s="305"/>
      <c r="M95" s="305"/>
    </row>
    <row r="96" spans="2:13" ht="12.75" customHeight="1">
      <c r="B96" s="304" t="s">
        <v>292</v>
      </c>
      <c r="C96" s="304"/>
      <c r="D96" s="304"/>
      <c r="E96" s="304"/>
      <c r="F96" s="304"/>
      <c r="G96" s="304"/>
      <c r="H96" s="304"/>
      <c r="I96" s="304"/>
      <c r="J96" s="304"/>
      <c r="K96" s="304"/>
      <c r="L96" s="304"/>
      <c r="M96" s="304"/>
    </row>
    <row r="97" spans="2:13" ht="12.75" customHeight="1">
      <c r="B97" s="304" t="s">
        <v>310</v>
      </c>
      <c r="C97" s="304"/>
      <c r="D97" s="304"/>
      <c r="E97" s="304"/>
      <c r="F97" s="304"/>
      <c r="G97" s="304"/>
      <c r="H97" s="304"/>
      <c r="I97" s="304"/>
      <c r="J97" s="304"/>
      <c r="K97" s="304"/>
      <c r="L97" s="304"/>
      <c r="M97" s="304"/>
    </row>
    <row r="98" spans="2:13" ht="12.75">
      <c r="B98" s="304"/>
      <c r="C98" s="304"/>
      <c r="D98" s="304"/>
      <c r="E98" s="304"/>
      <c r="F98" s="304"/>
      <c r="G98" s="304"/>
      <c r="H98" s="304"/>
      <c r="I98" s="304"/>
      <c r="J98" s="304"/>
      <c r="K98" s="304"/>
      <c r="L98" s="304"/>
      <c r="M98" s="304"/>
    </row>
    <row r="99" spans="2:13" ht="12.75" customHeight="1">
      <c r="B99" s="305" t="s">
        <v>320</v>
      </c>
      <c r="C99" s="305"/>
      <c r="D99" s="305"/>
      <c r="E99" s="305"/>
      <c r="F99" s="305"/>
      <c r="G99" s="305"/>
      <c r="H99" s="305"/>
      <c r="I99" s="305"/>
      <c r="J99" s="305"/>
      <c r="K99" s="305"/>
      <c r="L99" s="305"/>
      <c r="M99" s="305"/>
    </row>
    <row r="100" spans="2:13" ht="12.75">
      <c r="B100" s="304" t="s">
        <v>293</v>
      </c>
      <c r="C100" s="304"/>
      <c r="D100" s="304"/>
      <c r="E100" s="304"/>
      <c r="F100" s="304"/>
      <c r="G100" s="304"/>
      <c r="H100" s="304"/>
      <c r="I100" s="304"/>
      <c r="J100" s="304"/>
      <c r="K100" s="304"/>
      <c r="L100" s="304"/>
      <c r="M100" s="304"/>
    </row>
    <row r="101" spans="2:13" ht="12.75" customHeight="1">
      <c r="B101" s="304" t="s">
        <v>310</v>
      </c>
      <c r="C101" s="304"/>
      <c r="D101" s="304"/>
      <c r="E101" s="304"/>
      <c r="F101" s="304"/>
      <c r="G101" s="304"/>
      <c r="H101" s="304"/>
      <c r="I101" s="304"/>
      <c r="J101" s="304"/>
      <c r="K101" s="304"/>
      <c r="L101" s="304"/>
      <c r="M101" s="304"/>
    </row>
    <row r="102" spans="2:13" ht="12.75">
      <c r="B102" s="304"/>
      <c r="C102" s="304"/>
      <c r="D102" s="304"/>
      <c r="E102" s="304"/>
      <c r="F102" s="304"/>
      <c r="G102" s="304"/>
      <c r="H102" s="304"/>
      <c r="I102" s="304"/>
      <c r="J102" s="304"/>
      <c r="K102" s="304"/>
      <c r="L102" s="304"/>
      <c r="M102" s="304"/>
    </row>
    <row r="103" spans="2:13" ht="12.75">
      <c r="B103" s="305" t="s">
        <v>244</v>
      </c>
      <c r="C103" s="305"/>
      <c r="D103" s="305"/>
      <c r="E103" s="305"/>
      <c r="F103" s="305"/>
      <c r="G103" s="305"/>
      <c r="H103" s="305"/>
      <c r="I103" s="305"/>
      <c r="J103" s="305"/>
      <c r="K103" s="305"/>
      <c r="L103" s="305"/>
      <c r="M103" s="305"/>
    </row>
    <row r="104" spans="2:13" ht="12.75" customHeight="1">
      <c r="B104" s="304" t="s">
        <v>246</v>
      </c>
      <c r="C104" s="304"/>
      <c r="D104" s="304"/>
      <c r="E104" s="304"/>
      <c r="F104" s="304"/>
      <c r="G104" s="304"/>
      <c r="H104" s="304"/>
      <c r="I104" s="304"/>
      <c r="J104" s="304"/>
      <c r="K104" s="304"/>
      <c r="L104" s="304"/>
      <c r="M104" s="304"/>
    </row>
    <row r="106" ht="12.75">
      <c r="A106" s="2" t="s">
        <v>247</v>
      </c>
    </row>
    <row r="108" spans="2:9" ht="12.75">
      <c r="B108" s="199" t="s">
        <v>248</v>
      </c>
      <c r="C108" s="200"/>
      <c r="D108" s="199" t="s">
        <v>249</v>
      </c>
      <c r="E108" s="200"/>
      <c r="F108" s="199" t="s">
        <v>250</v>
      </c>
      <c r="G108" s="201"/>
      <c r="H108" s="201"/>
      <c r="I108" s="200"/>
    </row>
    <row r="109" spans="2:9" ht="12.75">
      <c r="B109" s="194" t="s">
        <v>27</v>
      </c>
      <c r="C109" s="195"/>
      <c r="D109" s="194" t="s">
        <v>85</v>
      </c>
      <c r="E109" s="195"/>
      <c r="F109" s="194" t="s">
        <v>251</v>
      </c>
      <c r="G109" s="130"/>
      <c r="H109" s="130"/>
      <c r="I109" s="195"/>
    </row>
    <row r="110" spans="2:9" ht="12.75">
      <c r="B110" s="194"/>
      <c r="C110" s="195"/>
      <c r="D110" s="194" t="s">
        <v>254</v>
      </c>
      <c r="E110" s="195"/>
      <c r="F110" s="194" t="s">
        <v>252</v>
      </c>
      <c r="G110" s="130"/>
      <c r="H110" s="130"/>
      <c r="I110" s="195"/>
    </row>
    <row r="111" spans="2:9" ht="12.75">
      <c r="B111" s="194"/>
      <c r="C111" s="195"/>
      <c r="D111" s="194" t="s">
        <v>43</v>
      </c>
      <c r="E111" s="195"/>
      <c r="F111" s="194" t="s">
        <v>253</v>
      </c>
      <c r="G111" s="130"/>
      <c r="H111" s="130"/>
      <c r="I111" s="195"/>
    </row>
    <row r="112" spans="2:9" ht="12.75">
      <c r="B112" s="194"/>
      <c r="C112" s="195"/>
      <c r="D112" s="194" t="s">
        <v>45</v>
      </c>
      <c r="E112" s="195"/>
      <c r="F112" s="194" t="s">
        <v>320</v>
      </c>
      <c r="G112" s="130"/>
      <c r="H112" s="130"/>
      <c r="I112" s="195"/>
    </row>
    <row r="113" spans="2:9" ht="12.75">
      <c r="B113" s="194"/>
      <c r="C113" s="195"/>
      <c r="D113" s="194" t="s">
        <v>86</v>
      </c>
      <c r="E113" s="195"/>
      <c r="F113" s="194"/>
      <c r="G113" s="130"/>
      <c r="H113" s="130"/>
      <c r="I113" s="195"/>
    </row>
    <row r="114" spans="2:9" ht="12.75">
      <c r="B114" s="196"/>
      <c r="C114" s="197"/>
      <c r="D114" s="196" t="s">
        <v>255</v>
      </c>
      <c r="E114" s="197"/>
      <c r="F114" s="196"/>
      <c r="G114" s="198"/>
      <c r="H114" s="198"/>
      <c r="I114" s="197"/>
    </row>
    <row r="115" ht="12.75">
      <c r="B115" t="s">
        <v>263</v>
      </c>
    </row>
    <row r="117" ht="12.75">
      <c r="A117" s="2" t="s">
        <v>256</v>
      </c>
    </row>
    <row r="119" spans="2:12" ht="12.75">
      <c r="B119" s="199" t="s">
        <v>257</v>
      </c>
      <c r="C119" s="202"/>
      <c r="D119" s="203"/>
      <c r="E119" s="199" t="s">
        <v>258</v>
      </c>
      <c r="F119" s="202"/>
      <c r="G119" s="202"/>
      <c r="H119" s="202"/>
      <c r="I119" s="202"/>
      <c r="J119" s="202"/>
      <c r="K119" s="202"/>
      <c r="L119" s="203"/>
    </row>
    <row r="120" spans="2:12" ht="30" customHeight="1">
      <c r="B120" s="204" t="s">
        <v>259</v>
      </c>
      <c r="C120" s="205"/>
      <c r="D120" s="206"/>
      <c r="E120" s="307" t="s">
        <v>273</v>
      </c>
      <c r="F120" s="308"/>
      <c r="G120" s="308"/>
      <c r="H120" s="308"/>
      <c r="I120" s="308"/>
      <c r="J120" s="308"/>
      <c r="K120" s="308"/>
      <c r="L120" s="309"/>
    </row>
    <row r="121" spans="2:12" ht="30" customHeight="1">
      <c r="B121" s="204" t="s">
        <v>260</v>
      </c>
      <c r="C121" s="205"/>
      <c r="D121" s="206"/>
      <c r="E121" s="307" t="s">
        <v>321</v>
      </c>
      <c r="F121" s="308"/>
      <c r="G121" s="308"/>
      <c r="H121" s="308"/>
      <c r="I121" s="308"/>
      <c r="J121" s="308"/>
      <c r="K121" s="308"/>
      <c r="L121" s="309"/>
    </row>
    <row r="122" spans="2:12" ht="39.75" customHeight="1">
      <c r="B122" s="204" t="s">
        <v>261</v>
      </c>
      <c r="C122" s="205"/>
      <c r="D122" s="206"/>
      <c r="E122" s="307" t="s">
        <v>274</v>
      </c>
      <c r="F122" s="308"/>
      <c r="G122" s="308"/>
      <c r="H122" s="308"/>
      <c r="I122" s="308"/>
      <c r="J122" s="308"/>
      <c r="K122" s="308"/>
      <c r="L122" s="309"/>
    </row>
    <row r="123" spans="2:12" ht="39.75" customHeight="1">
      <c r="B123" s="204" t="s">
        <v>262</v>
      </c>
      <c r="C123" s="205"/>
      <c r="D123" s="206"/>
      <c r="E123" s="307" t="s">
        <v>275</v>
      </c>
      <c r="F123" s="308"/>
      <c r="G123" s="308"/>
      <c r="H123" s="308"/>
      <c r="I123" s="308"/>
      <c r="J123" s="308"/>
      <c r="K123" s="308"/>
      <c r="L123" s="309"/>
    </row>
  </sheetData>
  <sheetProtection password="D841" sheet="1" objects="1" scenarios="1"/>
  <mergeCells count="99">
    <mergeCell ref="B14:C14"/>
    <mergeCell ref="B15:M15"/>
    <mergeCell ref="B7:M7"/>
    <mergeCell ref="B10:M10"/>
    <mergeCell ref="B11:M11"/>
    <mergeCell ref="B12:M12"/>
    <mergeCell ref="B9:C9"/>
    <mergeCell ref="E123:L123"/>
    <mergeCell ref="B39:M39"/>
    <mergeCell ref="B32:M32"/>
    <mergeCell ref="B33:M33"/>
    <mergeCell ref="B53:M53"/>
    <mergeCell ref="B49:M49"/>
    <mergeCell ref="B54:M54"/>
    <mergeCell ref="B44:M44"/>
    <mergeCell ref="B59:M59"/>
    <mergeCell ref="B63:M63"/>
    <mergeCell ref="E120:L120"/>
    <mergeCell ref="E121:L121"/>
    <mergeCell ref="E122:L122"/>
    <mergeCell ref="B81:M81"/>
    <mergeCell ref="B82:M82"/>
    <mergeCell ref="B83:M83"/>
    <mergeCell ref="B84:M84"/>
    <mergeCell ref="B85:M85"/>
    <mergeCell ref="B100:M100"/>
    <mergeCell ref="B95:M95"/>
    <mergeCell ref="B89:M89"/>
    <mergeCell ref="B64:M64"/>
    <mergeCell ref="B68:M68"/>
    <mergeCell ref="B69:M69"/>
    <mergeCell ref="B73:M73"/>
    <mergeCell ref="B74:M74"/>
    <mergeCell ref="B66:M66"/>
    <mergeCell ref="B86:M86"/>
    <mergeCell ref="B88:M88"/>
    <mergeCell ref="B76:M76"/>
    <mergeCell ref="B61:M61"/>
    <mergeCell ref="B72:M72"/>
    <mergeCell ref="B75:M75"/>
    <mergeCell ref="B62:M62"/>
    <mergeCell ref="B65:M65"/>
    <mergeCell ref="B67:M67"/>
    <mergeCell ref="B70:M70"/>
    <mergeCell ref="B71:M71"/>
    <mergeCell ref="B79:M79"/>
    <mergeCell ref="B87:M87"/>
    <mergeCell ref="B77:M77"/>
    <mergeCell ref="B78:M78"/>
    <mergeCell ref="B98:M98"/>
    <mergeCell ref="B99:M99"/>
    <mergeCell ref="B90:M90"/>
    <mergeCell ref="B92:M92"/>
    <mergeCell ref="B94:M94"/>
    <mergeCell ref="B91:M91"/>
    <mergeCell ref="B97:M97"/>
    <mergeCell ref="B93:M93"/>
    <mergeCell ref="B101:M101"/>
    <mergeCell ref="B35:M35"/>
    <mergeCell ref="B37:M37"/>
    <mergeCell ref="B38:M38"/>
    <mergeCell ref="B40:M40"/>
    <mergeCell ref="B55:M55"/>
    <mergeCell ref="B45:M45"/>
    <mergeCell ref="B46:M46"/>
    <mergeCell ref="B43:M43"/>
    <mergeCell ref="B96:M96"/>
    <mergeCell ref="B104:M104"/>
    <mergeCell ref="B103:M103"/>
    <mergeCell ref="B102:M102"/>
    <mergeCell ref="B23:M23"/>
    <mergeCell ref="B26:M26"/>
    <mergeCell ref="B27:M27"/>
    <mergeCell ref="B52:M52"/>
    <mergeCell ref="B47:M47"/>
    <mergeCell ref="B48:M48"/>
    <mergeCell ref="B50:M50"/>
    <mergeCell ref="B2:M2"/>
    <mergeCell ref="B3:M3"/>
    <mergeCell ref="B4:M4"/>
    <mergeCell ref="B6:M6"/>
    <mergeCell ref="B57:M57"/>
    <mergeCell ref="B58:M58"/>
    <mergeCell ref="B60:M60"/>
    <mergeCell ref="B18:M18"/>
    <mergeCell ref="B21:M21"/>
    <mergeCell ref="B51:M51"/>
    <mergeCell ref="B41:M41"/>
    <mergeCell ref="B36:M36"/>
    <mergeCell ref="B42:M42"/>
    <mergeCell ref="B31:M31"/>
    <mergeCell ref="B17:C17"/>
    <mergeCell ref="B20:C20"/>
    <mergeCell ref="B34:M34"/>
    <mergeCell ref="B56:M56"/>
    <mergeCell ref="B25:M25"/>
    <mergeCell ref="B28:M28"/>
    <mergeCell ref="B29:M29"/>
    <mergeCell ref="B22:M22"/>
  </mergeCells>
  <printOptions/>
  <pageMargins left="0.37" right="0.56" top="0.57" bottom="0.68" header="0.34" footer="0.25"/>
  <pageSetup fitToHeight="2" fitToWidth="1" horizontalDpi="600" verticalDpi="600" orientation="portrait" paperSize="9" scale="78" r:id="rId1"/>
  <headerFooter alignWithMargins="0">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60"/>
  <sheetViews>
    <sheetView showGridLines="0" workbookViewId="0" topLeftCell="A1">
      <selection activeCell="A4" sqref="A4:N10"/>
    </sheetView>
  </sheetViews>
  <sheetFormatPr defaultColWidth="9.140625" defaultRowHeight="12.75"/>
  <cols>
    <col min="1" max="1" width="24.28125" style="10" customWidth="1"/>
    <col min="2" max="16384" width="9.140625" style="10" customWidth="1"/>
  </cols>
  <sheetData>
    <row r="1" spans="1:14" ht="12" thickBot="1">
      <c r="A1" s="191" t="s">
        <v>312</v>
      </c>
      <c r="K1" s="10" t="s">
        <v>205</v>
      </c>
      <c r="L1" s="300"/>
      <c r="M1" s="323"/>
      <c r="N1" s="324"/>
    </row>
    <row r="2" ht="12" thickBot="1">
      <c r="A2" s="10" t="s">
        <v>203</v>
      </c>
    </row>
    <row r="3" spans="1:14" ht="13.5" thickBot="1">
      <c r="A3" s="325"/>
      <c r="B3" s="326"/>
      <c r="C3" s="326"/>
      <c r="D3" s="326"/>
      <c r="E3" s="326"/>
      <c r="F3" s="326"/>
      <c r="G3" s="326"/>
      <c r="H3" s="326"/>
      <c r="I3" s="326"/>
      <c r="J3" s="326"/>
      <c r="K3" s="326"/>
      <c r="L3" s="326"/>
      <c r="M3" s="326"/>
      <c r="N3" s="327"/>
    </row>
    <row r="4" spans="1:14" ht="12.75" customHeight="1">
      <c r="A4" s="328"/>
      <c r="B4" s="329"/>
      <c r="C4" s="329"/>
      <c r="D4" s="329"/>
      <c r="E4" s="329"/>
      <c r="F4" s="329"/>
      <c r="G4" s="329"/>
      <c r="H4" s="329"/>
      <c r="I4" s="329"/>
      <c r="J4" s="329"/>
      <c r="K4" s="329"/>
      <c r="L4" s="329"/>
      <c r="M4" s="329"/>
      <c r="N4" s="330"/>
    </row>
    <row r="5" spans="1:14" ht="12.75" customHeight="1">
      <c r="A5" s="331"/>
      <c r="B5" s="332"/>
      <c r="C5" s="332"/>
      <c r="D5" s="332"/>
      <c r="E5" s="332"/>
      <c r="F5" s="332"/>
      <c r="G5" s="332"/>
      <c r="H5" s="332"/>
      <c r="I5" s="332"/>
      <c r="J5" s="332"/>
      <c r="K5" s="332"/>
      <c r="L5" s="332"/>
      <c r="M5" s="332"/>
      <c r="N5" s="333"/>
    </row>
    <row r="6" spans="1:14" ht="12.75" customHeight="1">
      <c r="A6" s="331"/>
      <c r="B6" s="332"/>
      <c r="C6" s="332"/>
      <c r="D6" s="332"/>
      <c r="E6" s="332"/>
      <c r="F6" s="332"/>
      <c r="G6" s="332"/>
      <c r="H6" s="332"/>
      <c r="I6" s="332"/>
      <c r="J6" s="332"/>
      <c r="K6" s="332"/>
      <c r="L6" s="332"/>
      <c r="M6" s="332"/>
      <c r="N6" s="333"/>
    </row>
    <row r="7" spans="1:14" ht="12.75" customHeight="1">
      <c r="A7" s="331"/>
      <c r="B7" s="332"/>
      <c r="C7" s="332"/>
      <c r="D7" s="332"/>
      <c r="E7" s="332"/>
      <c r="F7" s="332"/>
      <c r="G7" s="332"/>
      <c r="H7" s="332"/>
      <c r="I7" s="332"/>
      <c r="J7" s="332"/>
      <c r="K7" s="332"/>
      <c r="L7" s="332"/>
      <c r="M7" s="332"/>
      <c r="N7" s="333"/>
    </row>
    <row r="8" spans="1:14" ht="12.75" customHeight="1">
      <c r="A8" s="331"/>
      <c r="B8" s="332"/>
      <c r="C8" s="332"/>
      <c r="D8" s="332"/>
      <c r="E8" s="332"/>
      <c r="F8" s="332"/>
      <c r="G8" s="332"/>
      <c r="H8" s="332"/>
      <c r="I8" s="332"/>
      <c r="J8" s="332"/>
      <c r="K8" s="332"/>
      <c r="L8" s="332"/>
      <c r="M8" s="332"/>
      <c r="N8" s="333"/>
    </row>
    <row r="9" spans="1:14" ht="12.75" customHeight="1">
      <c r="A9" s="331"/>
      <c r="B9" s="332"/>
      <c r="C9" s="332"/>
      <c r="D9" s="332"/>
      <c r="E9" s="332"/>
      <c r="F9" s="332"/>
      <c r="G9" s="332"/>
      <c r="H9" s="332"/>
      <c r="I9" s="332"/>
      <c r="J9" s="332"/>
      <c r="K9" s="332"/>
      <c r="L9" s="332"/>
      <c r="M9" s="332"/>
      <c r="N9" s="333"/>
    </row>
    <row r="10" spans="1:14" ht="12.75" customHeight="1" thickBot="1">
      <c r="A10" s="334"/>
      <c r="B10" s="335"/>
      <c r="C10" s="335"/>
      <c r="D10" s="335"/>
      <c r="E10" s="335"/>
      <c r="F10" s="335"/>
      <c r="G10" s="335"/>
      <c r="H10" s="335"/>
      <c r="I10" s="335"/>
      <c r="J10" s="335"/>
      <c r="K10" s="335"/>
      <c r="L10" s="335"/>
      <c r="M10" s="335"/>
      <c r="N10" s="336"/>
    </row>
    <row r="11" spans="1:14" ht="12" thickBot="1">
      <c r="A11" s="273" t="s">
        <v>194</v>
      </c>
      <c r="B11" s="274"/>
      <c r="C11" s="274"/>
      <c r="D11" s="274"/>
      <c r="E11" s="274"/>
      <c r="F11" s="274"/>
      <c r="G11" s="274"/>
      <c r="H11" s="274"/>
      <c r="I11" s="274"/>
      <c r="J11" s="274"/>
      <c r="K11" s="274"/>
      <c r="L11" s="274"/>
      <c r="M11" s="274"/>
      <c r="N11" s="274"/>
    </row>
    <row r="12" spans="1:14" ht="11.25" customHeight="1">
      <c r="A12" s="312">
        <f>IF('Inh dust'!$E$4="","",'Inh dust'!$E$4)</f>
      </c>
      <c r="B12" s="313"/>
      <c r="C12" s="313"/>
      <c r="D12" s="313"/>
      <c r="E12" s="313"/>
      <c r="F12" s="313"/>
      <c r="G12" s="313"/>
      <c r="H12" s="313"/>
      <c r="I12" s="313"/>
      <c r="J12" s="313"/>
      <c r="K12" s="313"/>
      <c r="L12" s="313"/>
      <c r="M12" s="313"/>
      <c r="N12" s="314"/>
    </row>
    <row r="13" spans="1:14" ht="11.25">
      <c r="A13" s="315"/>
      <c r="B13" s="316"/>
      <c r="C13" s="316"/>
      <c r="D13" s="316"/>
      <c r="E13" s="316"/>
      <c r="F13" s="316"/>
      <c r="G13" s="316"/>
      <c r="H13" s="316"/>
      <c r="I13" s="316"/>
      <c r="J13" s="316"/>
      <c r="K13" s="316"/>
      <c r="L13" s="316"/>
      <c r="M13" s="316"/>
      <c r="N13" s="317"/>
    </row>
    <row r="14" spans="1:14" ht="12" thickBot="1">
      <c r="A14" s="318"/>
      <c r="B14" s="319"/>
      <c r="C14" s="319"/>
      <c r="D14" s="319"/>
      <c r="E14" s="319"/>
      <c r="F14" s="319"/>
      <c r="G14" s="319"/>
      <c r="H14" s="319"/>
      <c r="I14" s="319"/>
      <c r="J14" s="319"/>
      <c r="K14" s="319"/>
      <c r="L14" s="319"/>
      <c r="M14" s="319"/>
      <c r="N14" s="320"/>
    </row>
    <row r="15" spans="1:14" ht="70.5" customHeight="1" thickBot="1">
      <c r="A15" s="321">
        <f>'Inh dust'!$A$10&amp;'Inh dust'!$A$11&amp;'Inh dust'!$A$12&amp;'Inh dust'!$A$13&amp;'Inh dust'!$A$14&amp;'Inh dust'!$A$15&amp;'Inh dust'!$A$16&amp;'Inh dust'!$A$17&amp;'Inh dust'!$A$18&amp;'Inh dust'!$A$19&amp;'Inh dust'!$A$20&amp;'Inh dust'!$A$21&amp;'Inh dust'!$A$22&amp;'Inh dust'!$A$23&amp;'Inh dust'!$A$24&amp;'Inh dust'!$A$25&amp;'Inh dust'!$A$26&amp;'Inh dust'!$A$27&amp;'Inh dust'!$A$28&amp;'Inh dust'!$A$29&amp;'Inh dust'!$A$30&amp;'Inh dust'!$A$31&amp;'Inh dust'!$A$32&amp;'Inh dust'!$A$33&amp;'Inh dust'!$A$34&amp;'Inh dust'!$A$35&amp;'Inh dust'!$A$36&amp;'Inh dust'!$A$37&amp;'Inh dust'!$A$38&amp;'Inh dust'!$A$39&amp;'Inh dust'!$A$40&amp;'Inh dust'!$A$41&amp;'Inh dust'!$A$42&amp;'Inh dust'!$A$43&amp;'Inh dust'!$A$44&amp;'Inh dust'!$A$45&amp;'Inh dust'!$A$46</f>
      </c>
      <c r="B15" s="322"/>
      <c r="C15" s="322"/>
      <c r="D15" s="322"/>
      <c r="E15" s="322"/>
      <c r="F15" s="322"/>
      <c r="G15" s="322"/>
      <c r="H15" s="322"/>
      <c r="I15" s="322"/>
      <c r="J15" s="322"/>
      <c r="K15" s="322"/>
      <c r="L15" s="322"/>
      <c r="M15" s="322"/>
      <c r="N15" s="301"/>
    </row>
    <row r="16" spans="1:14" ht="12" thickBot="1">
      <c r="A16" s="217" t="s">
        <v>195</v>
      </c>
      <c r="B16" s="218"/>
      <c r="C16" s="218"/>
      <c r="D16" s="218"/>
      <c r="E16" s="218"/>
      <c r="F16" s="218"/>
      <c r="G16" s="218"/>
      <c r="H16" s="218"/>
      <c r="I16" s="218"/>
      <c r="J16" s="218"/>
      <c r="K16" s="218"/>
      <c r="L16" s="218"/>
      <c r="M16" s="218"/>
      <c r="N16" s="218"/>
    </row>
    <row r="17" spans="1:14" ht="11.25" customHeight="1">
      <c r="A17" s="312">
        <f>IF('Ing soil'!$E$4="","",'Ing soil'!$E$4)</f>
      </c>
      <c r="B17" s="313"/>
      <c r="C17" s="313"/>
      <c r="D17" s="313"/>
      <c r="E17" s="313"/>
      <c r="F17" s="313"/>
      <c r="G17" s="313"/>
      <c r="H17" s="313"/>
      <c r="I17" s="313"/>
      <c r="J17" s="313"/>
      <c r="K17" s="313"/>
      <c r="L17" s="313"/>
      <c r="M17" s="313"/>
      <c r="N17" s="314"/>
    </row>
    <row r="18" spans="1:14" ht="11.25">
      <c r="A18" s="315"/>
      <c r="B18" s="316"/>
      <c r="C18" s="316"/>
      <c r="D18" s="316"/>
      <c r="E18" s="316"/>
      <c r="F18" s="316"/>
      <c r="G18" s="316"/>
      <c r="H18" s="316"/>
      <c r="I18" s="316"/>
      <c r="J18" s="316"/>
      <c r="K18" s="316"/>
      <c r="L18" s="316"/>
      <c r="M18" s="316"/>
      <c r="N18" s="317"/>
    </row>
    <row r="19" spans="1:14" ht="12" thickBot="1">
      <c r="A19" s="318"/>
      <c r="B19" s="319"/>
      <c r="C19" s="319"/>
      <c r="D19" s="319"/>
      <c r="E19" s="319"/>
      <c r="F19" s="319"/>
      <c r="G19" s="319"/>
      <c r="H19" s="319"/>
      <c r="I19" s="319"/>
      <c r="J19" s="319"/>
      <c r="K19" s="319"/>
      <c r="L19" s="319"/>
      <c r="M19" s="319"/>
      <c r="N19" s="320"/>
    </row>
    <row r="20" spans="1:14" ht="70.5" customHeight="1" thickBot="1">
      <c r="A20" s="321">
        <f>'Ing soil'!$A$10&amp;'Ing soil'!$A$11&amp;'Ing soil'!$A$12&amp;'Ing soil'!$A$13&amp;'Ing soil'!$A$14&amp;'Ing soil'!$A$15&amp;'Ing soil'!$A$16&amp;'Ing soil'!$A$17&amp;'Ing soil'!$A$18&amp;'Ing soil'!$A$19&amp;'Ing soil'!$A$20&amp;'Ing soil'!$A$21&amp;'Ing soil'!$A$22&amp;'Ing soil'!$A$23&amp;'Ing soil'!$A$24&amp;'Ing soil'!$A$25&amp;'Ing soil'!$A$26&amp;'Ing soil'!$A$27&amp;'Ing soil'!$A$28&amp;'Ing soil'!$A$29&amp;'Ing soil'!$A$30&amp;'Ing soil'!$A$31&amp;'Ing soil'!$A$32&amp;'Ing soil'!$A$33&amp;'Ing soil'!$A$34&amp;'Ing soil'!$A$35&amp;'Ing soil'!$A$36&amp;'Ing soil'!$A$37&amp;'Ing soil'!$A$38&amp;'Ing soil'!$A$39&amp;'Ing soil'!$A$40&amp;'Ing soil'!$A$41&amp;'Ing soil'!$A$42&amp;'Ing soil'!$A$43&amp;'Ing soil'!$A$44&amp;'Ing soil'!$A$45&amp;'Ing soil'!$A$46</f>
      </c>
      <c r="B20" s="322"/>
      <c r="C20" s="322"/>
      <c r="D20" s="322"/>
      <c r="E20" s="322"/>
      <c r="F20" s="322"/>
      <c r="G20" s="322"/>
      <c r="H20" s="322"/>
      <c r="I20" s="322"/>
      <c r="J20" s="322"/>
      <c r="K20" s="322"/>
      <c r="L20" s="322"/>
      <c r="M20" s="322"/>
      <c r="N20" s="301"/>
    </row>
    <row r="21" spans="1:14" ht="12" thickBot="1">
      <c r="A21" s="217" t="s">
        <v>197</v>
      </c>
      <c r="B21" s="218"/>
      <c r="C21" s="218"/>
      <c r="D21" s="218"/>
      <c r="E21" s="218"/>
      <c r="F21" s="218"/>
      <c r="G21" s="218"/>
      <c r="H21" s="218"/>
      <c r="I21" s="218"/>
      <c r="J21" s="218"/>
      <c r="K21" s="218"/>
      <c r="L21" s="218"/>
      <c r="M21" s="218"/>
      <c r="N21" s="218"/>
    </row>
    <row r="22" spans="1:14" ht="11.25" customHeight="1">
      <c r="A22" s="312">
        <f>IF('Ing wild food (fruit)'!$E$4="","",'Ing wild food (fruit)'!$E$4)</f>
      </c>
      <c r="B22" s="313"/>
      <c r="C22" s="313"/>
      <c r="D22" s="313"/>
      <c r="E22" s="313"/>
      <c r="F22" s="313"/>
      <c r="G22" s="313"/>
      <c r="H22" s="313"/>
      <c r="I22" s="313"/>
      <c r="J22" s="313"/>
      <c r="K22" s="313"/>
      <c r="L22" s="313"/>
      <c r="M22" s="313"/>
      <c r="N22" s="314"/>
    </row>
    <row r="23" spans="1:14" ht="11.25">
      <c r="A23" s="315"/>
      <c r="B23" s="316"/>
      <c r="C23" s="316"/>
      <c r="D23" s="316"/>
      <c r="E23" s="316"/>
      <c r="F23" s="316"/>
      <c r="G23" s="316"/>
      <c r="H23" s="316"/>
      <c r="I23" s="316"/>
      <c r="J23" s="316"/>
      <c r="K23" s="316"/>
      <c r="L23" s="316"/>
      <c r="M23" s="316"/>
      <c r="N23" s="317"/>
    </row>
    <row r="24" spans="1:14" ht="12" thickBot="1">
      <c r="A24" s="318"/>
      <c r="B24" s="319"/>
      <c r="C24" s="319"/>
      <c r="D24" s="319"/>
      <c r="E24" s="319"/>
      <c r="F24" s="319"/>
      <c r="G24" s="319"/>
      <c r="H24" s="319"/>
      <c r="I24" s="319"/>
      <c r="J24" s="319"/>
      <c r="K24" s="319"/>
      <c r="L24" s="319"/>
      <c r="M24" s="319"/>
      <c r="N24" s="320"/>
    </row>
    <row r="25" spans="1:14" ht="70.5" customHeight="1" thickBot="1">
      <c r="A25" s="321">
        <f>'Ing wild food (fruit)'!$A$10&amp;'Ing wild food (fruit)'!$A$11&amp;'Ing wild food (fruit)'!$A$12&amp;'Ing wild food (fruit)'!$A$13&amp;'Ing wild food (fruit)'!$A$14&amp;'Ing wild food (fruit)'!$A$15&amp;'Ing wild food (fruit)'!$A$16&amp;'Ing wild food (fruit)'!$A$17&amp;'Ing wild food (fruit)'!$A$18&amp;'Ing wild food (fruit)'!$A$19&amp;'Ing wild food (fruit)'!$A$20&amp;'Ing wild food (fruit)'!$A$21&amp;'Ing wild food (fruit)'!$A$22&amp;'Ing wild food (fruit)'!$A$23&amp;'Ing wild food (fruit)'!$A$24&amp;'Ing wild food (fruit)'!$A$25&amp;'Ing wild food (fruit)'!$A$26&amp;'Ing wild food (fruit)'!$A$27&amp;'Ing wild food (fruit)'!$A$28&amp;'Ing wild food (fruit)'!$A$29&amp;'Ing wild food (fruit)'!$A$30&amp;'Ing wild food (fruit)'!$A$31&amp;'Ing wild food (fruit)'!$A$32&amp;'Ing wild food (fruit)'!$A$33&amp;'Ing wild food (fruit)'!$A$34&amp;'Ing wild food (fruit)'!$A$35&amp;'Ing wild food (fruit)'!$A$36&amp;'Ing wild food (fruit)'!$A$37&amp;'Ing wild food (fruit)'!$A$38&amp;'Ing wild food (fruit)'!$A$39&amp;'Ing wild food (fruit)'!$A$40&amp;'Ing wild food (fruit)'!$A$41&amp;'Ing wild food (fruit)'!$A$42&amp;'Ing wild food (fruit)'!$A$43&amp;'Ing wild food (fruit)'!$A$44&amp;'Ing wild food (fruit)'!$A$45&amp;'Ing wild food (fruit)'!$A$46</f>
      </c>
      <c r="B25" s="322"/>
      <c r="C25" s="322"/>
      <c r="D25" s="322"/>
      <c r="E25" s="322"/>
      <c r="F25" s="322"/>
      <c r="G25" s="322"/>
      <c r="H25" s="322"/>
      <c r="I25" s="322"/>
      <c r="J25" s="322"/>
      <c r="K25" s="322"/>
      <c r="L25" s="322"/>
      <c r="M25" s="322"/>
      <c r="N25" s="301"/>
    </row>
    <row r="26" spans="1:14" ht="12" thickBot="1">
      <c r="A26" s="217" t="s">
        <v>196</v>
      </c>
      <c r="B26" s="218"/>
      <c r="C26" s="218"/>
      <c r="D26" s="218"/>
      <c r="E26" s="218"/>
      <c r="F26" s="218"/>
      <c r="G26" s="218"/>
      <c r="H26" s="218"/>
      <c r="I26" s="218"/>
      <c r="J26" s="218"/>
      <c r="K26" s="218"/>
      <c r="L26" s="218"/>
      <c r="M26" s="218"/>
      <c r="N26" s="218"/>
    </row>
    <row r="27" spans="1:14" ht="11.25" customHeight="1">
      <c r="A27" s="312">
        <f>IF('Ing wild food (fungi)'!$E$4="","",'Ing wild food (fungi)'!$E$4)</f>
      </c>
      <c r="B27" s="313"/>
      <c r="C27" s="313"/>
      <c r="D27" s="313"/>
      <c r="E27" s="313"/>
      <c r="F27" s="313"/>
      <c r="G27" s="313"/>
      <c r="H27" s="313"/>
      <c r="I27" s="313"/>
      <c r="J27" s="313"/>
      <c r="K27" s="313"/>
      <c r="L27" s="313"/>
      <c r="M27" s="313"/>
      <c r="N27" s="314"/>
    </row>
    <row r="28" spans="1:14" ht="11.25">
      <c r="A28" s="315"/>
      <c r="B28" s="316"/>
      <c r="C28" s="316"/>
      <c r="D28" s="316"/>
      <c r="E28" s="316"/>
      <c r="F28" s="316"/>
      <c r="G28" s="316"/>
      <c r="H28" s="316"/>
      <c r="I28" s="316"/>
      <c r="J28" s="316"/>
      <c r="K28" s="316"/>
      <c r="L28" s="316"/>
      <c r="M28" s="316"/>
      <c r="N28" s="317"/>
    </row>
    <row r="29" spans="1:14" ht="12" thickBot="1">
      <c r="A29" s="318"/>
      <c r="B29" s="319"/>
      <c r="C29" s="319"/>
      <c r="D29" s="319"/>
      <c r="E29" s="319"/>
      <c r="F29" s="319"/>
      <c r="G29" s="319"/>
      <c r="H29" s="319"/>
      <c r="I29" s="319"/>
      <c r="J29" s="319"/>
      <c r="K29" s="319"/>
      <c r="L29" s="319"/>
      <c r="M29" s="319"/>
      <c r="N29" s="320"/>
    </row>
    <row r="30" spans="1:14" ht="70.5" customHeight="1" thickBot="1">
      <c r="A30" s="321">
        <f>'Ing wild food (fungi)'!$A$10&amp;'Ing wild food (fungi)'!$A$11&amp;'Ing wild food (fungi)'!$A$12&amp;'Ing wild food (fungi)'!$A$13&amp;'Ing wild food (fungi)'!$A$14&amp;'Ing wild food (fungi)'!$A$15&amp;'Ing wild food (fungi)'!$A$16&amp;'Ing wild food (fungi)'!$A$17&amp;'Ing wild food (fungi)'!$A$18&amp;'Ing wild food (fungi)'!$A$19&amp;'Ing wild food (fungi)'!$A$20&amp;'Ing wild food (fungi)'!$A$21&amp;'Ing wild food (fungi)'!$A$22&amp;'Ing wild food (fungi)'!$A$23&amp;'Ing wild food (fungi)'!$A$24&amp;'Ing wild food (fungi)'!$A$25&amp;'Ing wild food (fungi)'!$A$26&amp;'Ing wild food (fungi)'!$A$27&amp;'Ing wild food (fungi)'!$A$28&amp;'Ing wild food (fungi)'!$A$29&amp;'Ing wild food (fungi)'!$A$30&amp;'Ing wild food (fungi)'!$A$31&amp;'Ing wild food (fungi)'!$A$32&amp;'Ing wild food (fungi)'!$A$33&amp;'Ing wild food (fungi)'!$A$34&amp;'Ing wild food (fungi)'!$A$35&amp;'Ing wild food (fungi)'!$A$36&amp;'Ing wild food (fungi)'!$A$37&amp;'Ing wild food (fungi)'!$A$38&amp;'Ing wild food (fungi)'!$A$39&amp;'Ing wild food (fungi)'!$A$40&amp;'Ing wild food (fungi)'!$A$41&amp;'Ing wild food (fungi)'!$A$42&amp;'Ing wild food (fungi)'!$A$43&amp;'Ing wild food (fungi)'!$A$44&amp;'Ing wild food (fungi)'!$A$45&amp;'Ing wild food (fungi)'!$A$46</f>
      </c>
      <c r="B30" s="322"/>
      <c r="C30" s="322"/>
      <c r="D30" s="322"/>
      <c r="E30" s="322"/>
      <c r="F30" s="322"/>
      <c r="G30" s="322"/>
      <c r="H30" s="322"/>
      <c r="I30" s="322"/>
      <c r="J30" s="322"/>
      <c r="K30" s="322"/>
      <c r="L30" s="322"/>
      <c r="M30" s="322"/>
      <c r="N30" s="301"/>
    </row>
    <row r="31" spans="1:14" ht="12" thickBot="1">
      <c r="A31" s="217" t="s">
        <v>198</v>
      </c>
      <c r="B31" s="218"/>
      <c r="C31" s="218"/>
      <c r="D31" s="218"/>
      <c r="E31" s="218"/>
      <c r="F31" s="218"/>
      <c r="G31" s="218"/>
      <c r="H31" s="218"/>
      <c r="I31" s="218"/>
      <c r="J31" s="218"/>
      <c r="K31" s="218"/>
      <c r="L31" s="218"/>
      <c r="M31" s="218"/>
      <c r="N31" s="218"/>
    </row>
    <row r="32" spans="1:14" ht="11.25" customHeight="1">
      <c r="A32" s="312">
        <f>IF('Ing water'!$E$4="","",'Ing water'!$E$4)</f>
      </c>
      <c r="B32" s="313"/>
      <c r="C32" s="313"/>
      <c r="D32" s="313"/>
      <c r="E32" s="313"/>
      <c r="F32" s="313"/>
      <c r="G32" s="313"/>
      <c r="H32" s="313"/>
      <c r="I32" s="313"/>
      <c r="J32" s="313"/>
      <c r="K32" s="313"/>
      <c r="L32" s="313"/>
      <c r="M32" s="313"/>
      <c r="N32" s="314"/>
    </row>
    <row r="33" spans="1:14" ht="11.25">
      <c r="A33" s="315"/>
      <c r="B33" s="316"/>
      <c r="C33" s="316"/>
      <c r="D33" s="316"/>
      <c r="E33" s="316"/>
      <c r="F33" s="316"/>
      <c r="G33" s="316"/>
      <c r="H33" s="316"/>
      <c r="I33" s="316"/>
      <c r="J33" s="316"/>
      <c r="K33" s="316"/>
      <c r="L33" s="316"/>
      <c r="M33" s="316"/>
      <c r="N33" s="317"/>
    </row>
    <row r="34" spans="1:14" ht="12" thickBot="1">
      <c r="A34" s="318"/>
      <c r="B34" s="319"/>
      <c r="C34" s="319"/>
      <c r="D34" s="319"/>
      <c r="E34" s="319"/>
      <c r="F34" s="319"/>
      <c r="G34" s="319"/>
      <c r="H34" s="319"/>
      <c r="I34" s="319"/>
      <c r="J34" s="319"/>
      <c r="K34" s="319"/>
      <c r="L34" s="319"/>
      <c r="M34" s="319"/>
      <c r="N34" s="320"/>
    </row>
    <row r="35" spans="1:14" ht="70.5" customHeight="1" thickBot="1">
      <c r="A35" s="321">
        <f>'Ing water'!$A$10&amp;'Ing water'!$A$11&amp;'Ing water'!$A$12&amp;'Ing water'!$A$13&amp;'Ing water'!$A$14&amp;'Ing water'!$A$15&amp;'Ing water'!$A$16&amp;'Ing water'!$A$17&amp;'Ing water'!$A$18&amp;'Ing water'!$A$19&amp;'Ing water'!$A$20&amp;'Ing water'!$A$21&amp;'Ing water'!$A$22&amp;'Ing water'!$A$23&amp;'Ing water'!$A$24&amp;'Ing water'!$A$25&amp;'Ing water'!$A$26&amp;'Ing water'!$A$27&amp;'Ing water'!$A$28&amp;'Ing water'!$A$29&amp;'Ing water'!$A$30&amp;'Ing water'!$A$31&amp;'Ing water'!$A$32&amp;'Ing water'!$A$33&amp;'Ing water'!$A$34&amp;'Ing water'!$A$35&amp;'Ing water'!$A$36&amp;'Ing water'!$A$37&amp;'Ing water'!$A$38&amp;'Ing water'!$A$39&amp;'Ing water'!$A$40&amp;'Ing water'!$A$41&amp;'Ing water'!$A$42&amp;'Ing water'!$A$43&amp;'Ing water'!$A$44&amp;'Ing water'!$A$45&amp;'Ing water'!$A$46</f>
      </c>
      <c r="B35" s="322"/>
      <c r="C35" s="322"/>
      <c r="D35" s="322"/>
      <c r="E35" s="322"/>
      <c r="F35" s="322"/>
      <c r="G35" s="322"/>
      <c r="H35" s="322"/>
      <c r="I35" s="322"/>
      <c r="J35" s="322"/>
      <c r="K35" s="322"/>
      <c r="L35" s="322"/>
      <c r="M35" s="322"/>
      <c r="N35" s="301"/>
    </row>
    <row r="36" spans="1:14" ht="12" thickBot="1">
      <c r="A36" s="217" t="s">
        <v>35</v>
      </c>
      <c r="B36" s="218"/>
      <c r="C36" s="218"/>
      <c r="D36" s="218"/>
      <c r="E36" s="218"/>
      <c r="F36" s="218"/>
      <c r="G36" s="218"/>
      <c r="H36" s="218"/>
      <c r="I36" s="218"/>
      <c r="J36" s="218"/>
      <c r="K36" s="218"/>
      <c r="L36" s="218"/>
      <c r="M36" s="218"/>
      <c r="N36" s="218"/>
    </row>
    <row r="37" spans="1:14" ht="11.25" customHeight="1">
      <c r="A37" s="312">
        <f>IF('Skin dose'!$E$4="","",'Skin dose'!$E$4)</f>
      </c>
      <c r="B37" s="313"/>
      <c r="C37" s="313"/>
      <c r="D37" s="313"/>
      <c r="E37" s="313"/>
      <c r="F37" s="313"/>
      <c r="G37" s="313"/>
      <c r="H37" s="313"/>
      <c r="I37" s="313"/>
      <c r="J37" s="313"/>
      <c r="K37" s="313"/>
      <c r="L37" s="313"/>
      <c r="M37" s="313"/>
      <c r="N37" s="314"/>
    </row>
    <row r="38" spans="1:14" ht="11.25">
      <c r="A38" s="315"/>
      <c r="B38" s="316"/>
      <c r="C38" s="316"/>
      <c r="D38" s="316"/>
      <c r="E38" s="316"/>
      <c r="F38" s="316"/>
      <c r="G38" s="316"/>
      <c r="H38" s="316"/>
      <c r="I38" s="316"/>
      <c r="J38" s="316"/>
      <c r="K38" s="316"/>
      <c r="L38" s="316"/>
      <c r="M38" s="316"/>
      <c r="N38" s="317"/>
    </row>
    <row r="39" spans="1:14" ht="12" thickBot="1">
      <c r="A39" s="318"/>
      <c r="B39" s="319"/>
      <c r="C39" s="319"/>
      <c r="D39" s="319"/>
      <c r="E39" s="319"/>
      <c r="F39" s="319"/>
      <c r="G39" s="319"/>
      <c r="H39" s="319"/>
      <c r="I39" s="319"/>
      <c r="J39" s="319"/>
      <c r="K39" s="319"/>
      <c r="L39" s="319"/>
      <c r="M39" s="319"/>
      <c r="N39" s="320"/>
    </row>
    <row r="40" spans="1:14" ht="70.5" customHeight="1" thickBot="1">
      <c r="A40" s="321">
        <f>'Skin dose'!$A$10&amp;'Skin dose'!$A$11&amp;'Skin dose'!$A$12&amp;'Skin dose'!$A$13&amp;'Skin dose'!$A$14&amp;'Skin dose'!$A$15&amp;'Skin dose'!$A$16&amp;'Skin dose'!$A$17&amp;'Skin dose'!$A$18&amp;'Skin dose'!$A$19&amp;'Skin dose'!$A$20&amp;'Skin dose'!$A$21&amp;'Skin dose'!$A$22&amp;'Skin dose'!$A$23&amp;'Skin dose'!$A$24&amp;'Skin dose'!$A$25&amp;'Skin dose'!$A$26&amp;'Skin dose'!$A$27&amp;'Skin dose'!$A$28&amp;'Skin dose'!$A$29&amp;'Skin dose'!$A$30&amp;'Skin dose'!$A$31&amp;'Skin dose'!$A$32&amp;'Skin dose'!$A$33&amp;'Skin dose'!$A$34&amp;'Skin dose'!$A$35&amp;'Skin dose'!$A$36&amp;'Skin dose'!$A$37&amp;'Skin dose'!$A$38&amp;'Skin dose'!$A$39&amp;'Skin dose'!$A$40&amp;'Skin dose'!$A$41&amp;'Skin dose'!$A$42&amp;'Skin dose'!$A$43&amp;'Skin dose'!$A$44&amp;'Skin dose'!$A$45&amp;'Skin dose'!$A$46</f>
      </c>
      <c r="B40" s="322"/>
      <c r="C40" s="322"/>
      <c r="D40" s="322"/>
      <c r="E40" s="322"/>
      <c r="F40" s="322"/>
      <c r="G40" s="322"/>
      <c r="H40" s="322"/>
      <c r="I40" s="322"/>
      <c r="J40" s="322"/>
      <c r="K40" s="322"/>
      <c r="L40" s="322"/>
      <c r="M40" s="322"/>
      <c r="N40" s="301"/>
    </row>
    <row r="41" spans="1:14" ht="12" thickBot="1">
      <c r="A41" s="217" t="s">
        <v>199</v>
      </c>
      <c r="B41" s="218"/>
      <c r="C41" s="218"/>
      <c r="D41" s="218"/>
      <c r="E41" s="218"/>
      <c r="F41" s="218"/>
      <c r="G41" s="218"/>
      <c r="H41" s="218"/>
      <c r="I41" s="218"/>
      <c r="J41" s="218"/>
      <c r="K41" s="218"/>
      <c r="L41" s="218"/>
      <c r="M41" s="218"/>
      <c r="N41" s="218"/>
    </row>
    <row r="42" spans="1:14" ht="11.25" customHeight="1">
      <c r="A42" s="312">
        <f>IF('Ext dose surface'!$G$2="","",'Ext dose surface'!$G$2)</f>
      </c>
      <c r="B42" s="313"/>
      <c r="C42" s="313"/>
      <c r="D42" s="313"/>
      <c r="E42" s="313"/>
      <c r="F42" s="313"/>
      <c r="G42" s="313"/>
      <c r="H42" s="313"/>
      <c r="I42" s="313"/>
      <c r="J42" s="313"/>
      <c r="K42" s="313"/>
      <c r="L42" s="313"/>
      <c r="M42" s="313"/>
      <c r="N42" s="314"/>
    </row>
    <row r="43" spans="1:14" ht="11.25">
      <c r="A43" s="315"/>
      <c r="B43" s="316"/>
      <c r="C43" s="316"/>
      <c r="D43" s="316"/>
      <c r="E43" s="316"/>
      <c r="F43" s="316"/>
      <c r="G43" s="316"/>
      <c r="H43" s="316"/>
      <c r="I43" s="316"/>
      <c r="J43" s="316"/>
      <c r="K43" s="316"/>
      <c r="L43" s="316"/>
      <c r="M43" s="316"/>
      <c r="N43" s="317"/>
    </row>
    <row r="44" spans="1:14" ht="12" thickBot="1">
      <c r="A44" s="318"/>
      <c r="B44" s="319"/>
      <c r="C44" s="319"/>
      <c r="D44" s="319"/>
      <c r="E44" s="319"/>
      <c r="F44" s="319"/>
      <c r="G44" s="319"/>
      <c r="H44" s="319"/>
      <c r="I44" s="319"/>
      <c r="J44" s="319"/>
      <c r="K44" s="319"/>
      <c r="L44" s="319"/>
      <c r="M44" s="319"/>
      <c r="N44" s="320"/>
    </row>
    <row r="45" spans="1:14" ht="70.5" customHeight="1" thickBot="1">
      <c r="A45" s="321">
        <f>'Ext dose surface'!$A$10&amp;'Ext dose surface'!$A$11&amp;'Ext dose surface'!$A$12&amp;'Ext dose surface'!$A$13&amp;'Ext dose surface'!$A$14&amp;'Ext dose surface'!$A$15&amp;'Ext dose surface'!$A$16&amp;'Ext dose surface'!$A$17&amp;'Ext dose surface'!$A$18&amp;'Ext dose surface'!$A$19&amp;'Ext dose surface'!$A$20&amp;'Ext dose surface'!$A$21&amp;'Ext dose surface'!$A$22&amp;'Ext dose surface'!$A$23&amp;'Ext dose surface'!$A$24&amp;'Ext dose surface'!$A$25&amp;'Ext dose surface'!$A$26&amp;'Ext dose surface'!$A$27&amp;'Ext dose surface'!$A$28&amp;'Ext dose surface'!$A$29&amp;'Ext dose surface'!$A$30&amp;'Ext dose surface'!$A$31&amp;'Ext dose surface'!$A$32&amp;'Ext dose surface'!$A$33&amp;'Ext dose surface'!$A$34&amp;'Ext dose surface'!$A$35&amp;'Ext dose surface'!$A$36&amp;'Ext dose surface'!$A$37&amp;'Ext dose surface'!$A$38&amp;'Ext dose surface'!$A$39&amp;'Ext dose surface'!$A$40&amp;'Ext dose surface'!$A$41&amp;'Ext dose surface'!$A$42&amp;'Ext dose surface'!$A$43&amp;'Ext dose surface'!$A$44&amp;'Ext dose surface'!$A$45&amp;'Ext dose surface'!$A$46</f>
      </c>
      <c r="B45" s="322"/>
      <c r="C45" s="322"/>
      <c r="D45" s="322"/>
      <c r="E45" s="322"/>
      <c r="F45" s="322"/>
      <c r="G45" s="322"/>
      <c r="H45" s="322"/>
      <c r="I45" s="322"/>
      <c r="J45" s="322"/>
      <c r="K45" s="322"/>
      <c r="L45" s="322"/>
      <c r="M45" s="322"/>
      <c r="N45" s="301"/>
    </row>
    <row r="46" spans="1:14" ht="12" thickBot="1">
      <c r="A46" s="217" t="s">
        <v>200</v>
      </c>
      <c r="B46" s="218"/>
      <c r="C46" s="218"/>
      <c r="D46" s="218"/>
      <c r="E46" s="218"/>
      <c r="F46" s="218"/>
      <c r="G46" s="218"/>
      <c r="H46" s="218"/>
      <c r="I46" s="218"/>
      <c r="J46" s="218"/>
      <c r="K46" s="218"/>
      <c r="L46" s="218"/>
      <c r="M46" s="218"/>
      <c r="N46" s="218"/>
    </row>
    <row r="47" spans="1:14" ht="11.25" customHeight="1">
      <c r="A47" s="312">
        <f>IF('Ext dose shallow'!$G$2="","",'Ext dose shallow'!$G$2)</f>
      </c>
      <c r="B47" s="313"/>
      <c r="C47" s="313"/>
      <c r="D47" s="313"/>
      <c r="E47" s="313"/>
      <c r="F47" s="313"/>
      <c r="G47" s="313"/>
      <c r="H47" s="313"/>
      <c r="I47" s="313"/>
      <c r="J47" s="313"/>
      <c r="K47" s="313"/>
      <c r="L47" s="313"/>
      <c r="M47" s="313"/>
      <c r="N47" s="314"/>
    </row>
    <row r="48" spans="1:14" ht="11.25">
      <c r="A48" s="315"/>
      <c r="B48" s="316"/>
      <c r="C48" s="316"/>
      <c r="D48" s="316"/>
      <c r="E48" s="316"/>
      <c r="F48" s="316"/>
      <c r="G48" s="316"/>
      <c r="H48" s="316"/>
      <c r="I48" s="316"/>
      <c r="J48" s="316"/>
      <c r="K48" s="316"/>
      <c r="L48" s="316"/>
      <c r="M48" s="316"/>
      <c r="N48" s="317"/>
    </row>
    <row r="49" spans="1:14" ht="12" thickBot="1">
      <c r="A49" s="318"/>
      <c r="B49" s="319"/>
      <c r="C49" s="319"/>
      <c r="D49" s="319"/>
      <c r="E49" s="319"/>
      <c r="F49" s="319"/>
      <c r="G49" s="319"/>
      <c r="H49" s="319"/>
      <c r="I49" s="319"/>
      <c r="J49" s="319"/>
      <c r="K49" s="319"/>
      <c r="L49" s="319"/>
      <c r="M49" s="319"/>
      <c r="N49" s="320"/>
    </row>
    <row r="50" spans="1:14" ht="70.5" customHeight="1" thickBot="1">
      <c r="A50" s="321">
        <f>'Ext dose shallow'!$A$10&amp;'Ext dose shallow'!$A$11&amp;'Ext dose shallow'!$A$12&amp;'Ext dose shallow'!$A$13&amp;'Ext dose shallow'!$A$14&amp;'Ext dose shallow'!$A$15&amp;'Ext dose shallow'!$A$16&amp;'Ext dose shallow'!$A$17&amp;'Ext dose shallow'!$A$18&amp;'Ext dose shallow'!$A$19&amp;'Ext dose shallow'!$A$20&amp;'Ext dose shallow'!$A$21&amp;'Ext dose shallow'!$A$22&amp;'Ext dose shallow'!$A$23&amp;'Ext dose shallow'!$A$24&amp;'Ext dose shallow'!$A$25&amp;'Ext dose shallow'!$A$26&amp;'Ext dose shallow'!$A$27&amp;'Ext dose shallow'!$A$28&amp;'Ext dose shallow'!$A$29&amp;'Ext dose shallow'!$A$30&amp;'Ext dose shallow'!$A$31&amp;'Ext dose shallow'!$A$32&amp;'Ext dose shallow'!$A$33&amp;'Ext dose shallow'!$A$34&amp;'Ext dose shallow'!$A$35&amp;'Ext dose shallow'!$A$36&amp;'Ext dose shallow'!$A$37&amp;'Ext dose shallow'!$A$38&amp;'Ext dose shallow'!$A$39&amp;'Ext dose shallow'!$A$40&amp;'Ext dose shallow'!$A$41&amp;'Ext dose shallow'!$A$42&amp;'Ext dose shallow'!$A$43&amp;'Ext dose shallow'!$A$44&amp;'Ext dose shallow'!$A$45&amp;'Ext dose shallow'!$A$46</f>
      </c>
      <c r="B50" s="322"/>
      <c r="C50" s="322"/>
      <c r="D50" s="322"/>
      <c r="E50" s="322"/>
      <c r="F50" s="322"/>
      <c r="G50" s="322"/>
      <c r="H50" s="322"/>
      <c r="I50" s="322"/>
      <c r="J50" s="322"/>
      <c r="K50" s="322"/>
      <c r="L50" s="322"/>
      <c r="M50" s="322"/>
      <c r="N50" s="301"/>
    </row>
    <row r="51" spans="1:14" ht="12" thickBot="1">
      <c r="A51" s="217" t="s">
        <v>201</v>
      </c>
      <c r="B51" s="218"/>
      <c r="C51" s="218"/>
      <c r="D51" s="218"/>
      <c r="E51" s="218"/>
      <c r="F51" s="218"/>
      <c r="G51" s="218"/>
      <c r="H51" s="218"/>
      <c r="I51" s="218"/>
      <c r="J51" s="218"/>
      <c r="K51" s="218"/>
      <c r="L51" s="218"/>
      <c r="M51" s="218"/>
      <c r="N51" s="218"/>
    </row>
    <row r="52" spans="1:14" ht="11.25" customHeight="1">
      <c r="A52" s="312">
        <f>IF('Ext dose deep'!$G$2="","",'Ext dose deep'!$G$2)</f>
      </c>
      <c r="B52" s="313"/>
      <c r="C52" s="313"/>
      <c r="D52" s="313"/>
      <c r="E52" s="313"/>
      <c r="F52" s="313"/>
      <c r="G52" s="313"/>
      <c r="H52" s="313"/>
      <c r="I52" s="313"/>
      <c r="J52" s="313"/>
      <c r="K52" s="313"/>
      <c r="L52" s="313"/>
      <c r="M52" s="313"/>
      <c r="N52" s="314"/>
    </row>
    <row r="53" spans="1:14" ht="11.25">
      <c r="A53" s="315"/>
      <c r="B53" s="316"/>
      <c r="C53" s="316"/>
      <c r="D53" s="316"/>
      <c r="E53" s="316"/>
      <c r="F53" s="316"/>
      <c r="G53" s="316"/>
      <c r="H53" s="316"/>
      <c r="I53" s="316"/>
      <c r="J53" s="316"/>
      <c r="K53" s="316"/>
      <c r="L53" s="316"/>
      <c r="M53" s="316"/>
      <c r="N53" s="317"/>
    </row>
    <row r="54" spans="1:14" ht="12" thickBot="1">
      <c r="A54" s="318"/>
      <c r="B54" s="319"/>
      <c r="C54" s="319"/>
      <c r="D54" s="319"/>
      <c r="E54" s="319"/>
      <c r="F54" s="319"/>
      <c r="G54" s="319"/>
      <c r="H54" s="319"/>
      <c r="I54" s="319"/>
      <c r="J54" s="319"/>
      <c r="K54" s="319"/>
      <c r="L54" s="319"/>
      <c r="M54" s="319"/>
      <c r="N54" s="320"/>
    </row>
    <row r="55" spans="1:14" ht="70.5" customHeight="1" thickBot="1">
      <c r="A55" s="321">
        <f>'Ext dose deep'!$A$10&amp;'Ext dose deep'!$A$11&amp;'Ext dose deep'!$A$12&amp;'Ext dose deep'!$A$13&amp;'Ext dose deep'!$A$14&amp;'Ext dose deep'!$A$15&amp;'Ext dose deep'!$A$16&amp;'Ext dose deep'!$A$17&amp;'Ext dose deep'!$A$18&amp;'Ext dose deep'!$A$19&amp;'Ext dose deep'!$A$20&amp;'Ext dose deep'!$A$21&amp;'Ext dose deep'!$A$22&amp;'Ext dose deep'!$A$23&amp;'Ext dose deep'!$A$24&amp;'Ext dose deep'!$A$25&amp;'Ext dose deep'!$A$26&amp;'Ext dose deep'!$A$27&amp;'Ext dose deep'!$A$28&amp;'Ext dose deep'!$A$29&amp;'Ext dose deep'!$A$30&amp;'Ext dose deep'!$A$31&amp;'Ext dose deep'!$A$32&amp;'Ext dose deep'!$A$33&amp;'Ext dose deep'!$A$34&amp;'Ext dose deep'!$A$35&amp;'Ext dose deep'!$A$36&amp;'Ext dose deep'!$A$37&amp;'Ext dose deep'!$A$38&amp;'Ext dose deep'!$A$39&amp;'Ext dose deep'!$A$40&amp;'Ext dose deep'!$A$41&amp;'Ext dose deep'!$A$42&amp;'Ext dose deep'!$A$43&amp;'Ext dose deep'!$A$44&amp;'Ext dose deep'!$A$45&amp;'Ext dose deep'!$A$46</f>
      </c>
      <c r="B55" s="322"/>
      <c r="C55" s="322"/>
      <c r="D55" s="322"/>
      <c r="E55" s="322"/>
      <c r="F55" s="322"/>
      <c r="G55" s="322"/>
      <c r="H55" s="322"/>
      <c r="I55" s="322"/>
      <c r="J55" s="322"/>
      <c r="K55" s="322"/>
      <c r="L55" s="322"/>
      <c r="M55" s="322"/>
      <c r="N55" s="301"/>
    </row>
    <row r="56" spans="1:14" ht="12" thickBot="1">
      <c r="A56" s="217" t="s">
        <v>202</v>
      </c>
      <c r="B56" s="218"/>
      <c r="C56" s="218"/>
      <c r="D56" s="218"/>
      <c r="E56" s="218"/>
      <c r="F56" s="218"/>
      <c r="G56" s="218"/>
      <c r="H56" s="218"/>
      <c r="I56" s="218"/>
      <c r="J56" s="218"/>
      <c r="K56" s="218"/>
      <c r="L56" s="218"/>
      <c r="M56" s="218"/>
      <c r="N56" s="218"/>
    </row>
    <row r="57" spans="1:14" ht="11.25" customHeight="1">
      <c r="A57" s="312">
        <f>IF('Ext dose burial'!$E$2="","",'Ext dose burial'!$E$2)</f>
      </c>
      <c r="B57" s="313"/>
      <c r="C57" s="313"/>
      <c r="D57" s="313"/>
      <c r="E57" s="313"/>
      <c r="F57" s="313"/>
      <c r="G57" s="313"/>
      <c r="H57" s="313"/>
      <c r="I57" s="313"/>
      <c r="J57" s="313"/>
      <c r="K57" s="313"/>
      <c r="L57" s="313"/>
      <c r="M57" s="313"/>
      <c r="N57" s="314"/>
    </row>
    <row r="58" spans="1:14" ht="11.25">
      <c r="A58" s="315"/>
      <c r="B58" s="316"/>
      <c r="C58" s="316"/>
      <c r="D58" s="316"/>
      <c r="E58" s="316"/>
      <c r="F58" s="316"/>
      <c r="G58" s="316"/>
      <c r="H58" s="316"/>
      <c r="I58" s="316"/>
      <c r="J58" s="316"/>
      <c r="K58" s="316"/>
      <c r="L58" s="316"/>
      <c r="M58" s="316"/>
      <c r="N58" s="317"/>
    </row>
    <row r="59" spans="1:14" ht="12" thickBot="1">
      <c r="A59" s="318"/>
      <c r="B59" s="319"/>
      <c r="C59" s="319"/>
      <c r="D59" s="319"/>
      <c r="E59" s="319"/>
      <c r="F59" s="319"/>
      <c r="G59" s="319"/>
      <c r="H59" s="319"/>
      <c r="I59" s="319"/>
      <c r="J59" s="319"/>
      <c r="K59" s="319"/>
      <c r="L59" s="319"/>
      <c r="M59" s="319"/>
      <c r="N59" s="320"/>
    </row>
    <row r="60" spans="1:14" ht="70.5" customHeight="1" thickBot="1">
      <c r="A60" s="321">
        <f>'Ext dose burial'!$A$10&amp;'Ext dose burial'!$A$11&amp;'Ext dose burial'!$A$12&amp;'Ext dose burial'!$A$13&amp;'Ext dose burial'!$A$14&amp;'Ext dose burial'!$A$15&amp;'Ext dose burial'!$A$16&amp;'Ext dose burial'!$A$17&amp;'Ext dose burial'!$A$18&amp;'Ext dose burial'!$A$19&amp;'Ext dose burial'!$A$20&amp;'Ext dose burial'!$A$21&amp;'Ext dose burial'!$A$22&amp;'Ext dose burial'!$A$23&amp;'Ext dose burial'!$A$24&amp;'Ext dose burial'!$A$25&amp;'Ext dose burial'!$A$26&amp;'Ext dose burial'!$A$27&amp;'Ext dose burial'!$A$28&amp;'Ext dose burial'!$A$29&amp;'Ext dose burial'!$A$30&amp;'Ext dose burial'!$A$31&amp;'Ext dose burial'!$A$32&amp;'Ext dose burial'!$A$33&amp;'Ext dose burial'!$A$34&amp;'Ext dose burial'!$A$35&amp;'Ext dose burial'!$A$36&amp;'Ext dose burial'!$A$37&amp;'Ext dose burial'!$A$38&amp;'Ext dose burial'!$A$39&amp;'Ext dose burial'!$A$40&amp;'Ext dose burial'!$A$41&amp;'Ext dose burial'!$A$42&amp;'Ext dose burial'!$A$43&amp;'Ext dose burial'!$A$44&amp;'Ext dose burial'!$A$45&amp;'Ext dose burial'!$A$46</f>
      </c>
      <c r="B60" s="322"/>
      <c r="C60" s="322"/>
      <c r="D60" s="322"/>
      <c r="E60" s="322"/>
      <c r="F60" s="322"/>
      <c r="G60" s="322"/>
      <c r="H60" s="322"/>
      <c r="I60" s="322"/>
      <c r="J60" s="322"/>
      <c r="K60" s="322"/>
      <c r="L60" s="322"/>
      <c r="M60" s="322"/>
      <c r="N60" s="301"/>
    </row>
  </sheetData>
  <sheetProtection password="D841" sheet="1" objects="1" scenarios="1"/>
  <mergeCells count="23">
    <mergeCell ref="A42:N44"/>
    <mergeCell ref="A45:N45"/>
    <mergeCell ref="A47:N49"/>
    <mergeCell ref="A50:N50"/>
    <mergeCell ref="A3:N3"/>
    <mergeCell ref="A4:N10"/>
    <mergeCell ref="A12:N14"/>
    <mergeCell ref="A15:N15"/>
    <mergeCell ref="A35:N35"/>
    <mergeCell ref="A17:N19"/>
    <mergeCell ref="A20:N20"/>
    <mergeCell ref="A22:N24"/>
    <mergeCell ref="A25:N25"/>
    <mergeCell ref="A57:N59"/>
    <mergeCell ref="A60:N60"/>
    <mergeCell ref="L1:N1"/>
    <mergeCell ref="A37:N39"/>
    <mergeCell ref="A40:N40"/>
    <mergeCell ref="A52:N54"/>
    <mergeCell ref="A55:N55"/>
    <mergeCell ref="A27:N29"/>
    <mergeCell ref="A30:N30"/>
    <mergeCell ref="A32:N34"/>
  </mergeCells>
  <printOptions/>
  <pageMargins left="0.48" right="0.49" top="0.47" bottom="0.4" header="0.25" footer="0.22"/>
  <pageSetup fitToHeight="1" fitToWidth="1"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dimension ref="A1:O48"/>
  <sheetViews>
    <sheetView showGridLines="0" workbookViewId="0" topLeftCell="B1">
      <selection activeCell="C10" sqref="C10"/>
    </sheetView>
  </sheetViews>
  <sheetFormatPr defaultColWidth="9.140625" defaultRowHeight="12.75" customHeight="1"/>
  <cols>
    <col min="1" max="1" width="22.140625" style="87" hidden="1" customWidth="1"/>
    <col min="2" max="2" width="22.7109375" style="88" customWidth="1"/>
    <col min="3" max="3" width="16.7109375" style="86" customWidth="1"/>
    <col min="4" max="4" width="2.7109375" style="87" customWidth="1"/>
    <col min="5" max="6" width="16.7109375" style="87" customWidth="1"/>
    <col min="7" max="7" width="13.7109375" style="95" customWidth="1"/>
    <col min="9" max="9" width="38.8515625" style="87" customWidth="1"/>
    <col min="10" max="16384" width="9.140625" style="87" customWidth="1"/>
  </cols>
  <sheetData>
    <row r="1" spans="2:7" ht="36.75" customHeight="1">
      <c r="B1" s="337" t="s">
        <v>156</v>
      </c>
      <c r="C1" s="337"/>
      <c r="D1" s="100"/>
      <c r="E1" s="337" t="s">
        <v>155</v>
      </c>
      <c r="F1" s="337"/>
      <c r="G1" s="337"/>
    </row>
    <row r="2" spans="2:7" ht="12.75" customHeight="1">
      <c r="B2" s="85"/>
      <c r="D2" s="2"/>
      <c r="E2" s="2"/>
      <c r="F2" s="2"/>
      <c r="G2" s="32"/>
    </row>
    <row r="3" spans="3:5" ht="12.75" customHeight="1">
      <c r="C3" s="86" t="s">
        <v>28</v>
      </c>
      <c r="E3" s="87" t="s">
        <v>314</v>
      </c>
    </row>
    <row r="4" spans="2:15" ht="12.75" customHeight="1" thickBot="1">
      <c r="B4" s="275" t="s">
        <v>27</v>
      </c>
      <c r="C4" s="43"/>
      <c r="E4" s="355"/>
      <c r="F4" s="356"/>
      <c r="G4" s="357"/>
      <c r="I4" s="19"/>
      <c r="J4" s="19"/>
      <c r="K4" s="19"/>
      <c r="L4" s="19"/>
      <c r="M4" s="19"/>
      <c r="N4" s="19"/>
      <c r="O4" s="19"/>
    </row>
    <row r="5" spans="2:15" ht="36" customHeight="1" thickBot="1">
      <c r="B5" s="276" t="s">
        <v>134</v>
      </c>
      <c r="C5" s="90"/>
      <c r="E5" s="358"/>
      <c r="F5" s="359"/>
      <c r="G5" s="360"/>
      <c r="I5" s="347" t="s">
        <v>127</v>
      </c>
      <c r="J5" s="348"/>
      <c r="K5" s="349"/>
      <c r="N5" s="19"/>
      <c r="O5" s="19"/>
    </row>
    <row r="6" spans="2:15" ht="36" customHeight="1" thickBot="1">
      <c r="B6" s="276" t="s">
        <v>135</v>
      </c>
      <c r="C6" s="91"/>
      <c r="E6" s="361"/>
      <c r="F6" s="362"/>
      <c r="G6" s="363"/>
      <c r="I6" s="350" t="s">
        <v>128</v>
      </c>
      <c r="J6" s="351"/>
      <c r="K6" s="352"/>
      <c r="N6" s="19"/>
      <c r="O6" s="19"/>
    </row>
    <row r="7" spans="2:15" ht="12.75" customHeight="1">
      <c r="B7" s="275" t="s">
        <v>136</v>
      </c>
      <c r="C7" s="43"/>
      <c r="E7" s="353" t="s">
        <v>122</v>
      </c>
      <c r="F7" s="353" t="s">
        <v>121</v>
      </c>
      <c r="G7" s="354" t="s">
        <v>206</v>
      </c>
      <c r="I7" s="89"/>
      <c r="J7" s="19"/>
      <c r="K7" s="19"/>
      <c r="L7" s="19"/>
      <c r="M7" s="19"/>
      <c r="N7" s="19"/>
      <c r="O7" s="19"/>
    </row>
    <row r="8" spans="2:15" ht="12.75" customHeight="1">
      <c r="B8" s="92"/>
      <c r="C8" s="93"/>
      <c r="E8" s="353" t="s">
        <v>119</v>
      </c>
      <c r="F8" s="353"/>
      <c r="G8" s="354"/>
      <c r="L8" s="19"/>
      <c r="M8" s="19"/>
      <c r="N8" s="19"/>
      <c r="O8" s="19"/>
    </row>
    <row r="9" spans="3:15" ht="12.75" customHeight="1">
      <c r="C9" s="86" t="s">
        <v>124</v>
      </c>
      <c r="E9" s="15" t="s">
        <v>125</v>
      </c>
      <c r="F9" s="15" t="s">
        <v>126</v>
      </c>
      <c r="G9" s="134" t="s">
        <v>193</v>
      </c>
      <c r="L9" s="19"/>
      <c r="M9" s="19"/>
      <c r="N9" s="19"/>
      <c r="O9" s="19"/>
    </row>
    <row r="10" spans="1:15" ht="12.75" customHeight="1" thickBot="1">
      <c r="A10" s="87">
        <f>IF(E10="","",B10&amp;" = "&amp;TEXT(E10,"0.00E+00")&amp;" Bq/g;   ")</f>
      </c>
      <c r="B10" s="111" t="str">
        <f>'Dose co intskin- ref only '!A11</f>
        <v>H-3 (OBT)</v>
      </c>
      <c r="C10" s="112">
        <f>IF($C$4="","",IF(HLOOKUP($C$4,Inhalation,ROW('Dose co intskin- ref only '!$A5),FALSE)="No Data","No Dose Data",IF($C$4="Offspring",IF(HLOOKUP($C$4,Inhalation,ROW('Dose co intskin- ref only '!$A5),FALSE)&lt;HLOOKUP("Adult",Inhalation,ROW('Dose co intskin- ref only '!$A5),FALSE),"&lt; Adult",HLOOKUP($C$4,Inhalation,ROW('Dose co intskin- ref only '!$A5),FALSE)*1000*1*$C$5*$C$6*$C$7),IF($C$4="Offspring worker",IF(HLOOKUP($C$4,Inhalation,ROW('Dose co intskin- ref only '!$A5),FALSE)&lt;HLOOKUP("Adult worker",Inhalation,ROW('Dose co intskin- ref only '!$A5),FALSE),"&lt; Adult worker",HLOOKUP($C$4,Inhalation,ROW('Dose co intskin- ref only '!$A5),FALSE)*1000*1*$C$5*$C$6*$C$7),HLOOKUP($C$4,Inhalation,ROW('Dose co intskin- ref only '!$A5),FALSE)*1000*1*$C$5*$C$6*$C$7))))</f>
      </c>
      <c r="D10" s="113"/>
      <c r="E10" s="122"/>
      <c r="F10" s="110">
        <f>IF(E10="","",IF(C10="no dose data","No Dose Data",IF(C10="&lt; Adult","&lt; Adult",IF(C10="&lt; Adult Worker","&lt; Adult Worker",IF(SUM(C10)=0,"",C10*E10)))))</f>
      </c>
      <c r="G10" s="133">
        <f>IF(SUM(F10)=0,"",F10/F$48)</f>
      </c>
      <c r="L10" s="19"/>
      <c r="M10" s="19"/>
      <c r="N10" s="19"/>
      <c r="O10" s="19"/>
    </row>
    <row r="11" spans="1:15" ht="12.75" customHeight="1">
      <c r="A11" s="87">
        <f aca="true" t="shared" si="0" ref="A11:A46">IF(E11="","",B11&amp;" = "&amp;TEXT(E11,"0.00E+00")&amp;" Bq/g;   ")</f>
      </c>
      <c r="B11" s="111" t="str">
        <f>'Dose co intskin- ref only '!A12</f>
        <v>H-3 (H2O)</v>
      </c>
      <c r="C11" s="112">
        <f>IF($C$4="","",IF(HLOOKUP($C$4,Inhalation,ROW('Dose co intskin- ref only '!$A6),FALSE)="No Data","No Dose Data",IF($C$4="Offspring",IF(HLOOKUP($C$4,Inhalation,ROW('Dose co intskin- ref only '!$A6),FALSE)&lt;HLOOKUP("Adult",Inhalation,ROW('Dose co intskin- ref only '!$A6),FALSE),"&lt; Adult",HLOOKUP($C$4,Inhalation,ROW('Dose co intskin- ref only '!$A6),FALSE)*1000*1*$C$5*$C$6*$C$7),IF($C$4="Offspring worker",IF(HLOOKUP($C$4,Inhalation,ROW('Dose co intskin- ref only '!$A6),FALSE)&lt;HLOOKUP("Adult worker",Inhalation,ROW('Dose co intskin- ref only '!$A6),FALSE),"&lt; Adult worker",HLOOKUP($C$4,Inhalation,ROW('Dose co intskin- ref only '!$A6),FALSE)*1000*1*$C$5*$C$6*$C$7),HLOOKUP($C$4,Inhalation,ROW('Dose co intskin- ref only '!$A6),FALSE)*1000*1*$C$5*$C$6*$C$7))))</f>
      </c>
      <c r="D11" s="113"/>
      <c r="E11" s="122"/>
      <c r="F11" s="110">
        <f aca="true" t="shared" si="1" ref="F11:F46">IF(E11="","",IF(C11="no dose data","No Dose Data",IF(C11="&lt; Adult","&lt; Adult",IF(C11="&lt; Adult Worker","&lt; Adult Worker",IF(SUM(C11)=0,"",C11*E11)))))</f>
      </c>
      <c r="G11" s="133">
        <f aca="true" t="shared" si="2" ref="G11:G46">IF(SUM(F11)=0,"",F11/F$48)</f>
      </c>
      <c r="I11" s="338" t="s">
        <v>176</v>
      </c>
      <c r="J11" s="339"/>
      <c r="K11" s="340"/>
      <c r="L11" s="19"/>
      <c r="M11" s="19"/>
      <c r="N11" s="19"/>
      <c r="O11" s="19"/>
    </row>
    <row r="12" spans="1:15" ht="12.75" customHeight="1">
      <c r="A12" s="87">
        <f t="shared" si="0"/>
      </c>
      <c r="B12" s="111" t="str">
        <f>'Dose co intskin- ref only '!A13</f>
        <v>C-14</v>
      </c>
      <c r="C12" s="112">
        <f>IF($C$4="","",IF(HLOOKUP($C$4,Inhalation,ROW('Dose co intskin- ref only '!$A7),FALSE)="No Data","No Dose Data",IF($C$4="Offspring",IF(HLOOKUP($C$4,Inhalation,ROW('Dose co intskin- ref only '!$A7),FALSE)&lt;HLOOKUP("Adult",Inhalation,ROW('Dose co intskin- ref only '!$A7),FALSE),"&lt; Adult",HLOOKUP($C$4,Inhalation,ROW('Dose co intskin- ref only '!$A7),FALSE)*1000*1*$C$5*$C$6*$C$7),IF($C$4="Offspring worker",IF(HLOOKUP($C$4,Inhalation,ROW('Dose co intskin- ref only '!$A7),FALSE)&lt;HLOOKUP("Adult worker",Inhalation,ROW('Dose co intskin- ref only '!$A7),FALSE),"&lt; Adult worker",HLOOKUP($C$4,Inhalation,ROW('Dose co intskin- ref only '!$A7),FALSE)*1000*1*$C$5*$C$6*$C$7),HLOOKUP($C$4,Inhalation,ROW('Dose co intskin- ref only '!$A7),FALSE)*1000*1*$C$5*$C$6*$C$7))))</f>
      </c>
      <c r="D12" s="113"/>
      <c r="E12" s="122"/>
      <c r="F12" s="110">
        <f t="shared" si="1"/>
      </c>
      <c r="G12" s="133">
        <f t="shared" si="2"/>
      </c>
      <c r="I12" s="341"/>
      <c r="J12" s="342"/>
      <c r="K12" s="343"/>
      <c r="L12" s="19"/>
      <c r="M12" s="19"/>
      <c r="N12" s="19"/>
      <c r="O12" s="19"/>
    </row>
    <row r="13" spans="1:15" ht="12.75" customHeight="1" thickBot="1">
      <c r="A13" s="87">
        <f t="shared" si="0"/>
      </c>
      <c r="B13" s="111" t="str">
        <f>'Dose co intskin- ref only '!A14</f>
        <v>Cl-36</v>
      </c>
      <c r="C13" s="112">
        <f>IF($C$4="","",IF(HLOOKUP($C$4,Inhalation,ROW('Dose co intskin- ref only '!$A8),FALSE)="No Data","No Dose Data",IF($C$4="Offspring",IF(HLOOKUP($C$4,Inhalation,ROW('Dose co intskin- ref only '!$A8),FALSE)&lt;HLOOKUP("Adult",Inhalation,ROW('Dose co intskin- ref only '!$A8),FALSE),"&lt; Adult",HLOOKUP($C$4,Inhalation,ROW('Dose co intskin- ref only '!$A8),FALSE)*1000*1*$C$5*$C$6*$C$7),IF($C$4="Offspring worker",IF(HLOOKUP($C$4,Inhalation,ROW('Dose co intskin- ref only '!$A8),FALSE)&lt;HLOOKUP("Adult worker",Inhalation,ROW('Dose co intskin- ref only '!$A8),FALSE),"&lt; Adult worker",HLOOKUP($C$4,Inhalation,ROW('Dose co intskin- ref only '!$A8),FALSE)*1000*1*$C$5*$C$6*$C$7),HLOOKUP($C$4,Inhalation,ROW('Dose co intskin- ref only '!$A8),FALSE)*1000*1*$C$5*$C$6*$C$7))))</f>
      </c>
      <c r="D13" s="113"/>
      <c r="E13" s="122"/>
      <c r="F13" s="110">
        <f t="shared" si="1"/>
      </c>
      <c r="G13" s="133">
        <f t="shared" si="2"/>
      </c>
      <c r="I13" s="344"/>
      <c r="J13" s="345"/>
      <c r="K13" s="346"/>
      <c r="L13" s="19"/>
      <c r="M13" s="19"/>
      <c r="N13" s="19"/>
      <c r="O13" s="19"/>
    </row>
    <row r="14" spans="1:15" ht="12.75" customHeight="1">
      <c r="A14" s="87">
        <f t="shared" si="0"/>
      </c>
      <c r="B14" s="111" t="str">
        <f>'Dose co intskin- ref only '!A15</f>
        <v>K-40</v>
      </c>
      <c r="C14" s="112">
        <f>IF($C$4="","",IF(HLOOKUP($C$4,Inhalation,ROW('Dose co intskin- ref only '!$A9),FALSE)="No Data","No Dose Data",IF($C$4="Offspring",IF(HLOOKUP($C$4,Inhalation,ROW('Dose co intskin- ref only '!$A9),FALSE)&lt;HLOOKUP("Adult",Inhalation,ROW('Dose co intskin- ref only '!$A9),FALSE),"&lt; Adult",HLOOKUP($C$4,Inhalation,ROW('Dose co intskin- ref only '!$A9),FALSE)*1000*1*$C$5*$C$6*$C$7),IF($C$4="Offspring worker",IF(HLOOKUP($C$4,Inhalation,ROW('Dose co intskin- ref only '!$A9),FALSE)&lt;HLOOKUP("Adult worker",Inhalation,ROW('Dose co intskin- ref only '!$A9),FALSE),"&lt; Adult worker",HLOOKUP($C$4,Inhalation,ROW('Dose co intskin- ref only '!$A9),FALSE)*1000*1*$C$5*$C$6*$C$7),HLOOKUP($C$4,Inhalation,ROW('Dose co intskin- ref only '!$A9),FALSE)*1000*1*$C$5*$C$6*$C$7))))</f>
      </c>
      <c r="D14" s="113"/>
      <c r="E14" s="122"/>
      <c r="F14" s="110">
        <f t="shared" si="1"/>
      </c>
      <c r="G14" s="133">
        <f t="shared" si="2"/>
      </c>
      <c r="I14" s="19"/>
      <c r="J14" s="19"/>
      <c r="K14" s="19"/>
      <c r="L14" s="19"/>
      <c r="M14" s="19"/>
      <c r="N14" s="19"/>
      <c r="O14" s="19"/>
    </row>
    <row r="15" spans="1:15" ht="12.75" customHeight="1">
      <c r="A15" s="87">
        <f t="shared" si="0"/>
      </c>
      <c r="B15" s="111" t="str">
        <f>'Dose co intskin- ref only '!A16</f>
        <v>Co-60</v>
      </c>
      <c r="C15" s="112">
        <f>IF($C$4="","",IF(HLOOKUP($C$4,Inhalation,ROW('Dose co intskin- ref only '!$A10),FALSE)="No Data","No Dose Data",IF($C$4="Offspring",IF(HLOOKUP($C$4,Inhalation,ROW('Dose co intskin- ref only '!$A10),FALSE)&lt;HLOOKUP("Adult",Inhalation,ROW('Dose co intskin- ref only '!$A10),FALSE),"&lt; Adult",HLOOKUP($C$4,Inhalation,ROW('Dose co intskin- ref only '!$A10),FALSE)*1000*1*$C$5*$C$6*$C$7),IF($C$4="Offspring worker",IF(HLOOKUP($C$4,Inhalation,ROW('Dose co intskin- ref only '!$A10),FALSE)&lt;HLOOKUP("Adult worker",Inhalation,ROW('Dose co intskin- ref only '!$A10),FALSE),"&lt; Adult worker",HLOOKUP($C$4,Inhalation,ROW('Dose co intskin- ref only '!$A10),FALSE)*1000*1*$C$5*$C$6*$C$7),HLOOKUP($C$4,Inhalation,ROW('Dose co intskin- ref only '!$A10),FALSE)*1000*1*$C$5*$C$6*$C$7))))</f>
      </c>
      <c r="D15" s="113"/>
      <c r="E15" s="122"/>
      <c r="F15" s="110">
        <f t="shared" si="1"/>
      </c>
      <c r="G15" s="133">
        <f t="shared" si="2"/>
      </c>
      <c r="I15" s="19"/>
      <c r="J15" s="19"/>
      <c r="K15" s="19"/>
      <c r="L15" s="19"/>
      <c r="M15" s="19"/>
      <c r="N15" s="19"/>
      <c r="O15" s="19"/>
    </row>
    <row r="16" spans="1:15" ht="12.75" customHeight="1">
      <c r="A16" s="87">
        <f t="shared" si="0"/>
      </c>
      <c r="B16" s="111" t="str">
        <f>'Dose co intskin- ref only '!A17</f>
        <v>Sr+90</v>
      </c>
      <c r="C16" s="112">
        <f>IF($C$4="","",IF(HLOOKUP($C$4,Inhalation,ROW('Dose co intskin- ref only '!$A11),FALSE)="No Data","No Dose Data",IF($C$4="Offspring",IF(HLOOKUP($C$4,Inhalation,ROW('Dose co intskin- ref only '!$A11),FALSE)&lt;HLOOKUP("Adult",Inhalation,ROW('Dose co intskin- ref only '!$A11),FALSE),"&lt; Adult",HLOOKUP($C$4,Inhalation,ROW('Dose co intskin- ref only '!$A11),FALSE)*1000*1*$C$5*$C$6*$C$7),IF($C$4="Offspring worker",IF(HLOOKUP($C$4,Inhalation,ROW('Dose co intskin- ref only '!$A11),FALSE)&lt;HLOOKUP("Adult worker",Inhalation,ROW('Dose co intskin- ref only '!$A11),FALSE),"&lt; Adult worker",HLOOKUP($C$4,Inhalation,ROW('Dose co intskin- ref only '!$A11),FALSE)*1000*1*$C$5*$C$6*$C$7),HLOOKUP($C$4,Inhalation,ROW('Dose co intskin- ref only '!$A11),FALSE)*1000*1*$C$5*$C$6*$C$7))))</f>
      </c>
      <c r="D16" s="113"/>
      <c r="E16" s="122"/>
      <c r="F16" s="110">
        <f t="shared" si="1"/>
      </c>
      <c r="G16" s="133">
        <f t="shared" si="2"/>
      </c>
      <c r="I16" s="19"/>
      <c r="J16" s="19"/>
      <c r="K16" s="19"/>
      <c r="L16" s="19"/>
      <c r="M16" s="19"/>
      <c r="N16" s="19"/>
      <c r="O16" s="19"/>
    </row>
    <row r="17" spans="1:15" ht="12.75" customHeight="1">
      <c r="A17" s="87">
        <f t="shared" si="0"/>
      </c>
      <c r="B17" s="111" t="str">
        <f>'Dose co intskin- ref only '!A18</f>
        <v>Tc-99</v>
      </c>
      <c r="C17" s="112">
        <f>IF($C$4="","",IF(HLOOKUP($C$4,Inhalation,ROW('Dose co intskin- ref only '!$A12),FALSE)="No Data","No Dose Data",IF($C$4="Offspring",IF(HLOOKUP($C$4,Inhalation,ROW('Dose co intskin- ref only '!$A12),FALSE)&lt;HLOOKUP("Adult",Inhalation,ROW('Dose co intskin- ref only '!$A12),FALSE),"&lt; Adult",HLOOKUP($C$4,Inhalation,ROW('Dose co intskin- ref only '!$A12),FALSE)*1000*1*$C$5*$C$6*$C$7),IF($C$4="Offspring worker",IF(HLOOKUP($C$4,Inhalation,ROW('Dose co intskin- ref only '!$A12),FALSE)&lt;HLOOKUP("Adult worker",Inhalation,ROW('Dose co intskin- ref only '!$A12),FALSE),"&lt; Adult worker",HLOOKUP($C$4,Inhalation,ROW('Dose co intskin- ref only '!$A12),FALSE)*1000*1*$C$5*$C$6*$C$7),HLOOKUP($C$4,Inhalation,ROW('Dose co intskin- ref only '!$A12),FALSE)*1000*1*$C$5*$C$6*$C$7))))</f>
      </c>
      <c r="D17" s="113"/>
      <c r="E17" s="122"/>
      <c r="F17" s="110">
        <f t="shared" si="1"/>
      </c>
      <c r="G17" s="133">
        <f t="shared" si="2"/>
      </c>
      <c r="I17" s="19"/>
      <c r="J17" s="19"/>
      <c r="K17" s="19"/>
      <c r="L17" s="19"/>
      <c r="M17" s="19"/>
      <c r="N17" s="19"/>
      <c r="O17" s="19"/>
    </row>
    <row r="18" spans="1:15" ht="12.75" customHeight="1">
      <c r="A18" s="87">
        <f t="shared" si="0"/>
      </c>
      <c r="B18" s="111" t="str">
        <f>'Dose co intskin- ref only '!A19</f>
        <v>Ru+106</v>
      </c>
      <c r="C18" s="112">
        <f>IF($C$4="","",IF(HLOOKUP($C$4,Inhalation,ROW('Dose co intskin- ref only '!$A13),FALSE)="No Data","No Dose Data",IF($C$4="Offspring",IF(HLOOKUP($C$4,Inhalation,ROW('Dose co intskin- ref only '!$A13),FALSE)&lt;HLOOKUP("Adult",Inhalation,ROW('Dose co intskin- ref only '!$A13),FALSE),"&lt; Adult",HLOOKUP($C$4,Inhalation,ROW('Dose co intskin- ref only '!$A13),FALSE)*1000*1*$C$5*$C$6*$C$7),IF($C$4="Offspring worker",IF(HLOOKUP($C$4,Inhalation,ROW('Dose co intskin- ref only '!$A13),FALSE)&lt;HLOOKUP("Adult worker",Inhalation,ROW('Dose co intskin- ref only '!$A13),FALSE),"&lt; Adult worker",HLOOKUP($C$4,Inhalation,ROW('Dose co intskin- ref only '!$A13),FALSE)*1000*1*$C$5*$C$6*$C$7),HLOOKUP($C$4,Inhalation,ROW('Dose co intskin- ref only '!$A13),FALSE)*1000*1*$C$5*$C$6*$C$7))))</f>
      </c>
      <c r="D18" s="113"/>
      <c r="E18" s="122"/>
      <c r="F18" s="110">
        <f t="shared" si="1"/>
      </c>
      <c r="G18" s="133">
        <f t="shared" si="2"/>
      </c>
      <c r="I18" s="19"/>
      <c r="J18" s="19"/>
      <c r="K18" s="19"/>
      <c r="L18" s="19"/>
      <c r="M18" s="19"/>
      <c r="N18" s="19"/>
      <c r="O18" s="19"/>
    </row>
    <row r="19" spans="1:15" ht="12.75" customHeight="1">
      <c r="A19" s="87">
        <f t="shared" si="0"/>
      </c>
      <c r="B19" s="111" t="str">
        <f>'Dose co intskin- ref only '!A20</f>
        <v>Sn+126</v>
      </c>
      <c r="C19" s="112">
        <f>IF($C$4="","",IF(HLOOKUP($C$4,Inhalation,ROW('Dose co intskin- ref only '!$A14),FALSE)="No Data","No Dose Data",IF($C$4="Offspring",IF(HLOOKUP($C$4,Inhalation,ROW('Dose co intskin- ref only '!$A14),FALSE)&lt;HLOOKUP("Adult",Inhalation,ROW('Dose co intskin- ref only '!$A14),FALSE),"&lt; Adult",HLOOKUP($C$4,Inhalation,ROW('Dose co intskin- ref only '!$A14),FALSE)*1000*1*$C$5*$C$6*$C$7),IF($C$4="Offspring worker",IF(HLOOKUP($C$4,Inhalation,ROW('Dose co intskin- ref only '!$A14),FALSE)&lt;HLOOKUP("Adult worker",Inhalation,ROW('Dose co intskin- ref only '!$A14),FALSE),"&lt; Adult worker",HLOOKUP($C$4,Inhalation,ROW('Dose co intskin- ref only '!$A14),FALSE)*1000*1*$C$5*$C$6*$C$7),HLOOKUP($C$4,Inhalation,ROW('Dose co intskin- ref only '!$A14),FALSE)*1000*1*$C$5*$C$6*$C$7))))</f>
      </c>
      <c r="D19" s="113"/>
      <c r="E19" s="122"/>
      <c r="F19" s="110">
        <f t="shared" si="1"/>
      </c>
      <c r="G19" s="133">
        <f t="shared" si="2"/>
      </c>
      <c r="I19" s="19"/>
      <c r="J19" s="19"/>
      <c r="K19" s="19"/>
      <c r="L19" s="19"/>
      <c r="M19" s="19"/>
      <c r="N19" s="19"/>
      <c r="O19" s="19"/>
    </row>
    <row r="20" spans="1:15" ht="12.75" customHeight="1">
      <c r="A20" s="87">
        <f t="shared" si="0"/>
      </c>
      <c r="B20" s="111" t="str">
        <f>'Dose co intskin- ref only '!A21</f>
        <v>I-129</v>
      </c>
      <c r="C20" s="112">
        <f>IF($C$4="","",IF(HLOOKUP($C$4,Inhalation,ROW('Dose co intskin- ref only '!$A15),FALSE)="No Data","No Dose Data",IF($C$4="Offspring",IF(HLOOKUP($C$4,Inhalation,ROW('Dose co intskin- ref only '!$A15),FALSE)&lt;HLOOKUP("Adult",Inhalation,ROW('Dose co intskin- ref only '!$A15),FALSE),"&lt; Adult",HLOOKUP($C$4,Inhalation,ROW('Dose co intskin- ref only '!$A15),FALSE)*1000*1*$C$5*$C$6*$C$7),IF($C$4="Offspring worker",IF(HLOOKUP($C$4,Inhalation,ROW('Dose co intskin- ref only '!$A15),FALSE)&lt;HLOOKUP("Adult worker",Inhalation,ROW('Dose co intskin- ref only '!$A15),FALSE),"&lt; Adult worker",HLOOKUP($C$4,Inhalation,ROW('Dose co intskin- ref only '!$A15),FALSE)*1000*1*$C$5*$C$6*$C$7),HLOOKUP($C$4,Inhalation,ROW('Dose co intskin- ref only '!$A15),FALSE)*1000*1*$C$5*$C$6*$C$7))))</f>
      </c>
      <c r="D20" s="113"/>
      <c r="E20" s="122"/>
      <c r="F20" s="110">
        <f t="shared" si="1"/>
      </c>
      <c r="G20" s="133">
        <f t="shared" si="2"/>
      </c>
      <c r="I20" s="28"/>
      <c r="J20" s="28"/>
      <c r="K20" s="28"/>
      <c r="L20" s="28"/>
      <c r="M20" s="28"/>
      <c r="N20" s="29"/>
      <c r="O20" s="29"/>
    </row>
    <row r="21" spans="1:7" ht="12.75" customHeight="1">
      <c r="A21" s="87">
        <f t="shared" si="0"/>
      </c>
      <c r="B21" s="111" t="str">
        <f>'Dose co intskin- ref only '!A22</f>
        <v>Cs-134</v>
      </c>
      <c r="C21" s="112">
        <f>IF($C$4="","",IF(HLOOKUP($C$4,Inhalation,ROW('Dose co intskin- ref only '!$A16),FALSE)="No Data","No Dose Data",IF($C$4="Offspring",IF(HLOOKUP($C$4,Inhalation,ROW('Dose co intskin- ref only '!$A16),FALSE)&lt;HLOOKUP("Adult",Inhalation,ROW('Dose co intskin- ref only '!$A16),FALSE),"&lt; Adult",HLOOKUP($C$4,Inhalation,ROW('Dose co intskin- ref only '!$A16),FALSE)*1000*1*$C$5*$C$6*$C$7),IF($C$4="Offspring worker",IF(HLOOKUP($C$4,Inhalation,ROW('Dose co intskin- ref only '!$A16),FALSE)&lt;HLOOKUP("Adult worker",Inhalation,ROW('Dose co intskin- ref only '!$A16),FALSE),"&lt; Adult worker",HLOOKUP($C$4,Inhalation,ROW('Dose co intskin- ref only '!$A16),FALSE)*1000*1*$C$5*$C$6*$C$7),HLOOKUP($C$4,Inhalation,ROW('Dose co intskin- ref only '!$A16),FALSE)*1000*1*$C$5*$C$6*$C$7))))</f>
      </c>
      <c r="D21" s="113"/>
      <c r="E21" s="122"/>
      <c r="F21" s="110">
        <f t="shared" si="1"/>
      </c>
      <c r="G21" s="133">
        <f t="shared" si="2"/>
      </c>
    </row>
    <row r="22" spans="1:7" ht="12.75" customHeight="1">
      <c r="A22" s="87">
        <f t="shared" si="0"/>
      </c>
      <c r="B22" s="111" t="str">
        <f>'Dose co intskin- ref only '!A23</f>
        <v>Cs+137</v>
      </c>
      <c r="C22" s="112">
        <f>IF($C$4="","",IF(HLOOKUP($C$4,Inhalation,ROW('Dose co intskin- ref only '!$A17),FALSE)="No Data","No Dose Data",IF($C$4="Offspring",IF(HLOOKUP($C$4,Inhalation,ROW('Dose co intskin- ref only '!$A17),FALSE)&lt;HLOOKUP("Adult",Inhalation,ROW('Dose co intskin- ref only '!$A17),FALSE),"&lt; Adult",HLOOKUP($C$4,Inhalation,ROW('Dose co intskin- ref only '!$A17),FALSE)*1000*1*$C$5*$C$6*$C$7),IF($C$4="Offspring worker",IF(HLOOKUP($C$4,Inhalation,ROW('Dose co intskin- ref only '!$A17),FALSE)&lt;HLOOKUP("Adult worker",Inhalation,ROW('Dose co intskin- ref only '!$A17),FALSE),"&lt; Adult worker",HLOOKUP($C$4,Inhalation,ROW('Dose co intskin- ref only '!$A17),FALSE)*1000*1*$C$5*$C$6*$C$7),HLOOKUP($C$4,Inhalation,ROW('Dose co intskin- ref only '!$A17),FALSE)*1000*1*$C$5*$C$6*$C$7))))</f>
      </c>
      <c r="D22" s="113"/>
      <c r="E22" s="122"/>
      <c r="F22" s="110">
        <f t="shared" si="1"/>
      </c>
      <c r="G22" s="133">
        <f t="shared" si="2"/>
      </c>
    </row>
    <row r="23" spans="1:7" ht="12.75" customHeight="1">
      <c r="A23" s="87">
        <f t="shared" si="0"/>
      </c>
      <c r="B23" s="111" t="str">
        <f>'Dose co intskin- ref only '!A24</f>
        <v>Pb+210</v>
      </c>
      <c r="C23" s="112">
        <f>IF($C$4="","",IF(HLOOKUP($C$4,Inhalation,ROW('Dose co intskin- ref only '!$A18),FALSE)="No Data","No Dose Data",IF($C$4="Offspring",IF(HLOOKUP($C$4,Inhalation,ROW('Dose co intskin- ref only '!$A18),FALSE)&lt;HLOOKUP("Adult",Inhalation,ROW('Dose co intskin- ref only '!$A18),FALSE),"&lt; Adult",HLOOKUP($C$4,Inhalation,ROW('Dose co intskin- ref only '!$A18),FALSE)*1000*1*$C$5*$C$6*$C$7),IF($C$4="Offspring worker",IF(HLOOKUP($C$4,Inhalation,ROW('Dose co intskin- ref only '!$A18),FALSE)&lt;HLOOKUP("Adult worker",Inhalation,ROW('Dose co intskin- ref only '!$A18),FALSE),"&lt; Adult worker",HLOOKUP($C$4,Inhalation,ROW('Dose co intskin- ref only '!$A18),FALSE)*1000*1*$C$5*$C$6*$C$7),HLOOKUP($C$4,Inhalation,ROW('Dose co intskin- ref only '!$A18),FALSE)*1000*1*$C$5*$C$6*$C$7))))</f>
      </c>
      <c r="D23" s="113"/>
      <c r="E23" s="122"/>
      <c r="F23" s="110">
        <f t="shared" si="1"/>
      </c>
      <c r="G23" s="133">
        <f t="shared" si="2"/>
      </c>
    </row>
    <row r="24" spans="1:7" ht="12.75" customHeight="1">
      <c r="A24" s="87">
        <f t="shared" si="0"/>
      </c>
      <c r="B24" s="111" t="str">
        <f>'Dose co intskin- ref only '!A25</f>
        <v>Po-210</v>
      </c>
      <c r="C24" s="112">
        <f>IF($C$4="","",IF(HLOOKUP($C$4,Inhalation,ROW('Dose co intskin- ref only '!$A19),FALSE)="No Data","No Dose Data",IF($C$4="Offspring",IF(HLOOKUP($C$4,Inhalation,ROW('Dose co intskin- ref only '!$A19),FALSE)&lt;HLOOKUP("Adult",Inhalation,ROW('Dose co intskin- ref only '!$A19),FALSE),"&lt; Adult",HLOOKUP($C$4,Inhalation,ROW('Dose co intskin- ref only '!$A19),FALSE)*1000*1*$C$5*$C$6*$C$7),IF($C$4="Offspring worker",IF(HLOOKUP($C$4,Inhalation,ROW('Dose co intskin- ref only '!$A19),FALSE)&lt;HLOOKUP("Adult worker",Inhalation,ROW('Dose co intskin- ref only '!$A19),FALSE),"&lt; Adult worker",HLOOKUP($C$4,Inhalation,ROW('Dose co intskin- ref only '!$A19),FALSE)*1000*1*$C$5*$C$6*$C$7),HLOOKUP($C$4,Inhalation,ROW('Dose co intskin- ref only '!$A19),FALSE)*1000*1*$C$5*$C$6*$C$7))))</f>
      </c>
      <c r="D24" s="113"/>
      <c r="E24" s="122"/>
      <c r="F24" s="110">
        <f t="shared" si="1"/>
      </c>
      <c r="G24" s="133">
        <f t="shared" si="2"/>
      </c>
    </row>
    <row r="25" spans="1:7" ht="12.75" customHeight="1">
      <c r="A25" s="87">
        <f t="shared" si="0"/>
      </c>
      <c r="B25" s="111" t="str">
        <f>'Dose co intskin- ref only '!A26</f>
        <v>Ra+226</v>
      </c>
      <c r="C25" s="112">
        <f>IF($C$4="","",IF(HLOOKUP($C$4,Inhalation,ROW('Dose co intskin- ref only '!$A20),FALSE)="No Data","No Dose Data",IF($C$4="Offspring",IF(HLOOKUP($C$4,Inhalation,ROW('Dose co intskin- ref only '!$A20),FALSE)&lt;HLOOKUP("Adult",Inhalation,ROW('Dose co intskin- ref only '!$A20),FALSE),"&lt; Adult",HLOOKUP($C$4,Inhalation,ROW('Dose co intskin- ref only '!$A20),FALSE)*1000*1*$C$5*$C$6*$C$7),IF($C$4="Offspring worker",IF(HLOOKUP($C$4,Inhalation,ROW('Dose co intskin- ref only '!$A20),FALSE)&lt;HLOOKUP("Adult worker",Inhalation,ROW('Dose co intskin- ref only '!$A20),FALSE),"&lt; Adult worker",HLOOKUP($C$4,Inhalation,ROW('Dose co intskin- ref only '!$A20),FALSE)*1000*1*$C$5*$C$6*$C$7),HLOOKUP($C$4,Inhalation,ROW('Dose co intskin- ref only '!$A20),FALSE)*1000*1*$C$5*$C$6*$C$7))))</f>
      </c>
      <c r="D25" s="113"/>
      <c r="E25" s="122"/>
      <c r="F25" s="110">
        <f t="shared" si="1"/>
      </c>
      <c r="G25" s="133">
        <f t="shared" si="2"/>
      </c>
    </row>
    <row r="26" spans="1:7" ht="12.75" customHeight="1">
      <c r="A26" s="87">
        <f t="shared" si="0"/>
      </c>
      <c r="B26" s="111" t="str">
        <f>'Dose co intskin- ref only '!A27</f>
        <v>Ra+228</v>
      </c>
      <c r="C26" s="112">
        <f>IF($C$4="","",IF(HLOOKUP($C$4,Inhalation,ROW('Dose co intskin- ref only '!$A21),FALSE)="No Data","No Dose Data",IF($C$4="Offspring",IF(HLOOKUP($C$4,Inhalation,ROW('Dose co intskin- ref only '!$A21),FALSE)&lt;HLOOKUP("Adult",Inhalation,ROW('Dose co intskin- ref only '!$A21),FALSE),"&lt; Adult",HLOOKUP($C$4,Inhalation,ROW('Dose co intskin- ref only '!$A21),FALSE)*1000*1*$C$5*$C$6*$C$7),IF($C$4="Offspring worker",IF(HLOOKUP($C$4,Inhalation,ROW('Dose co intskin- ref only '!$A21),FALSE)&lt;HLOOKUP("Adult worker",Inhalation,ROW('Dose co intskin- ref only '!$A21),FALSE),"&lt; Adult worker",HLOOKUP($C$4,Inhalation,ROW('Dose co intskin- ref only '!$A21),FALSE)*1000*1*$C$5*$C$6*$C$7),HLOOKUP($C$4,Inhalation,ROW('Dose co intskin- ref only '!$A21),FALSE)*1000*1*$C$5*$C$6*$C$7))))</f>
      </c>
      <c r="D26" s="113"/>
      <c r="E26" s="122"/>
      <c r="F26" s="110">
        <f t="shared" si="1"/>
      </c>
      <c r="G26" s="133">
        <f t="shared" si="2"/>
      </c>
    </row>
    <row r="27" spans="1:7" ht="12.75" customHeight="1">
      <c r="A27" s="87">
        <f t="shared" si="0"/>
      </c>
      <c r="B27" s="111" t="str">
        <f>'Dose co intskin- ref only '!A28</f>
        <v>Th+228</v>
      </c>
      <c r="C27" s="112">
        <f>IF($C$4="","",IF(HLOOKUP($C$4,Inhalation,ROW('Dose co intskin- ref only '!$A22),FALSE)="No Data","No Dose Data",IF($C$4="Offspring",IF(HLOOKUP($C$4,Inhalation,ROW('Dose co intskin- ref only '!$A22),FALSE)&lt;HLOOKUP("Adult",Inhalation,ROW('Dose co intskin- ref only '!$A22),FALSE),"&lt; Adult",HLOOKUP($C$4,Inhalation,ROW('Dose co intskin- ref only '!$A22),FALSE)*1000*1*$C$5*$C$6*$C$7),IF($C$4="Offspring worker",IF(HLOOKUP($C$4,Inhalation,ROW('Dose co intskin- ref only '!$A22),FALSE)&lt;HLOOKUP("Adult worker",Inhalation,ROW('Dose co intskin- ref only '!$A22),FALSE),"&lt; Adult worker",HLOOKUP($C$4,Inhalation,ROW('Dose co intskin- ref only '!$A22),FALSE)*1000*1*$C$5*$C$6*$C$7),HLOOKUP($C$4,Inhalation,ROW('Dose co intskin- ref only '!$A22),FALSE)*1000*1*$C$5*$C$6*$C$7))))</f>
      </c>
      <c r="D27" s="113"/>
      <c r="E27" s="122"/>
      <c r="F27" s="110">
        <f t="shared" si="1"/>
      </c>
      <c r="G27" s="133">
        <f t="shared" si="2"/>
      </c>
    </row>
    <row r="28" spans="1:7" ht="12.75" customHeight="1">
      <c r="A28" s="87">
        <f t="shared" si="0"/>
      </c>
      <c r="B28" s="111" t="str">
        <f>'Dose co intskin- ref only '!A29</f>
        <v>Th+229</v>
      </c>
      <c r="C28" s="112">
        <f>IF($C$4="","",IF(HLOOKUP($C$4,Inhalation,ROW('Dose co intskin- ref only '!$A23),FALSE)="No Data","No Dose Data",IF($C$4="Offspring",IF(HLOOKUP($C$4,Inhalation,ROW('Dose co intskin- ref only '!$A23),FALSE)&lt;HLOOKUP("Adult",Inhalation,ROW('Dose co intskin- ref only '!$A23),FALSE),"&lt; Adult",HLOOKUP($C$4,Inhalation,ROW('Dose co intskin- ref only '!$A23),FALSE)*1000*1*$C$5*$C$6*$C$7),IF($C$4="Offspring worker",IF(HLOOKUP($C$4,Inhalation,ROW('Dose co intskin- ref only '!$A23),FALSE)&lt;HLOOKUP("Adult worker",Inhalation,ROW('Dose co intskin- ref only '!$A23),FALSE),"&lt; Adult worker",HLOOKUP($C$4,Inhalation,ROW('Dose co intskin- ref only '!$A23),FALSE)*1000*1*$C$5*$C$6*$C$7),HLOOKUP($C$4,Inhalation,ROW('Dose co intskin- ref only '!$A23),FALSE)*1000*1*$C$5*$C$6*$C$7))))</f>
      </c>
      <c r="D28" s="113"/>
      <c r="E28" s="122"/>
      <c r="F28" s="110">
        <f t="shared" si="1"/>
      </c>
      <c r="G28" s="133">
        <f t="shared" si="2"/>
      </c>
    </row>
    <row r="29" spans="1:7" ht="12.75" customHeight="1">
      <c r="A29" s="87">
        <f t="shared" si="0"/>
      </c>
      <c r="B29" s="111" t="str">
        <f>'Dose co intskin- ref only '!A30</f>
        <v>Th-230</v>
      </c>
      <c r="C29" s="112">
        <f>IF($C$4="","",IF(HLOOKUP($C$4,Inhalation,ROW('Dose co intskin- ref only '!$A24),FALSE)="No Data","No Dose Data",IF($C$4="Offspring",IF(HLOOKUP($C$4,Inhalation,ROW('Dose co intskin- ref only '!$A24),FALSE)&lt;HLOOKUP("Adult",Inhalation,ROW('Dose co intskin- ref only '!$A24),FALSE),"&lt; Adult",HLOOKUP($C$4,Inhalation,ROW('Dose co intskin- ref only '!$A24),FALSE)*1000*1*$C$5*$C$6*$C$7),IF($C$4="Offspring worker",IF(HLOOKUP($C$4,Inhalation,ROW('Dose co intskin- ref only '!$A24),FALSE)&lt;HLOOKUP("Adult worker",Inhalation,ROW('Dose co intskin- ref only '!$A24),FALSE),"&lt; Adult worker",HLOOKUP($C$4,Inhalation,ROW('Dose co intskin- ref only '!$A24),FALSE)*1000*1*$C$5*$C$6*$C$7),HLOOKUP($C$4,Inhalation,ROW('Dose co intskin- ref only '!$A24),FALSE)*1000*1*$C$5*$C$6*$C$7))))</f>
      </c>
      <c r="D29" s="113"/>
      <c r="E29" s="122"/>
      <c r="F29" s="110">
        <f t="shared" si="1"/>
      </c>
      <c r="G29" s="133">
        <f t="shared" si="2"/>
      </c>
    </row>
    <row r="30" spans="1:7" ht="12.75" customHeight="1">
      <c r="A30" s="87">
        <f t="shared" si="0"/>
      </c>
      <c r="B30" s="111" t="str">
        <f>'Dose co intskin- ref only '!A31</f>
        <v>Th-232</v>
      </c>
      <c r="C30" s="112">
        <f>IF($C$4="","",IF(HLOOKUP($C$4,Inhalation,ROW('Dose co intskin- ref only '!$A25),FALSE)="No Data","No Dose Data",IF($C$4="Offspring",IF(HLOOKUP($C$4,Inhalation,ROW('Dose co intskin- ref only '!$A25),FALSE)&lt;HLOOKUP("Adult",Inhalation,ROW('Dose co intskin- ref only '!$A25),FALSE),"&lt; Adult",HLOOKUP($C$4,Inhalation,ROW('Dose co intskin- ref only '!$A25),FALSE)*1000*1*$C$5*$C$6*$C$7),IF($C$4="Offspring worker",IF(HLOOKUP($C$4,Inhalation,ROW('Dose co intskin- ref only '!$A25),FALSE)&lt;HLOOKUP("Adult worker",Inhalation,ROW('Dose co intskin- ref only '!$A25),FALSE),"&lt; Adult worker",HLOOKUP($C$4,Inhalation,ROW('Dose co intskin- ref only '!$A25),FALSE)*1000*1*$C$5*$C$6*$C$7),HLOOKUP($C$4,Inhalation,ROW('Dose co intskin- ref only '!$A25),FALSE)*1000*1*$C$5*$C$6*$C$7))))</f>
      </c>
      <c r="D30" s="113"/>
      <c r="E30" s="122"/>
      <c r="F30" s="110">
        <f t="shared" si="1"/>
      </c>
      <c r="G30" s="133">
        <f t="shared" si="2"/>
      </c>
    </row>
    <row r="31" spans="1:7" ht="12.75" customHeight="1">
      <c r="A31" s="87">
        <f t="shared" si="0"/>
      </c>
      <c r="B31" s="111" t="str">
        <f>'Dose co intskin- ref only '!A32</f>
        <v>Pa-231</v>
      </c>
      <c r="C31" s="112">
        <f>IF($C$4="","",IF(HLOOKUP($C$4,Inhalation,ROW('Dose co intskin- ref only '!$A26),FALSE)="No Data","No Dose Data",IF($C$4="Offspring",IF(HLOOKUP($C$4,Inhalation,ROW('Dose co intskin- ref only '!$A26),FALSE)&lt;HLOOKUP("Adult",Inhalation,ROW('Dose co intskin- ref only '!$A26),FALSE),"&lt; Adult",HLOOKUP($C$4,Inhalation,ROW('Dose co intskin- ref only '!$A26),FALSE)*1000*1*$C$5*$C$6*$C$7),IF($C$4="Offspring worker",IF(HLOOKUP($C$4,Inhalation,ROW('Dose co intskin- ref only '!$A26),FALSE)&lt;HLOOKUP("Adult worker",Inhalation,ROW('Dose co intskin- ref only '!$A26),FALSE),"&lt; Adult worker",HLOOKUP($C$4,Inhalation,ROW('Dose co intskin- ref only '!$A26),FALSE)*1000*1*$C$5*$C$6*$C$7),HLOOKUP($C$4,Inhalation,ROW('Dose co intskin- ref only '!$A26),FALSE)*1000*1*$C$5*$C$6*$C$7))))</f>
      </c>
      <c r="D31" s="113"/>
      <c r="E31" s="122"/>
      <c r="F31" s="110">
        <f t="shared" si="1"/>
      </c>
      <c r="G31" s="133">
        <f t="shared" si="2"/>
      </c>
    </row>
    <row r="32" spans="1:7" ht="12.75" customHeight="1">
      <c r="A32" s="87">
        <f t="shared" si="0"/>
      </c>
      <c r="B32" s="111" t="str">
        <f>'Dose co intskin- ref only '!A33</f>
        <v>U-233</v>
      </c>
      <c r="C32" s="112">
        <f>IF($C$4="","",IF(HLOOKUP($C$4,Inhalation,ROW('Dose co intskin- ref only '!$A27),FALSE)="No Data","No Dose Data",IF($C$4="Offspring",IF(HLOOKUP($C$4,Inhalation,ROW('Dose co intskin- ref only '!$A27),FALSE)&lt;HLOOKUP("Adult",Inhalation,ROW('Dose co intskin- ref only '!$A27),FALSE),"&lt; Adult",HLOOKUP($C$4,Inhalation,ROW('Dose co intskin- ref only '!$A27),FALSE)*1000*1*$C$5*$C$6*$C$7),IF($C$4="Offspring worker",IF(HLOOKUP($C$4,Inhalation,ROW('Dose co intskin- ref only '!$A27),FALSE)&lt;HLOOKUP("Adult worker",Inhalation,ROW('Dose co intskin- ref only '!$A27),FALSE),"&lt; Adult worker",HLOOKUP($C$4,Inhalation,ROW('Dose co intskin- ref only '!$A27),FALSE)*1000*1*$C$5*$C$6*$C$7),HLOOKUP($C$4,Inhalation,ROW('Dose co intskin- ref only '!$A27),FALSE)*1000*1*$C$5*$C$6*$C$7))))</f>
      </c>
      <c r="D32" s="113"/>
      <c r="E32" s="122"/>
      <c r="F32" s="110">
        <f t="shared" si="1"/>
      </c>
      <c r="G32" s="133">
        <f t="shared" si="2"/>
      </c>
    </row>
    <row r="33" spans="1:7" ht="12.75" customHeight="1">
      <c r="A33" s="87">
        <f t="shared" si="0"/>
      </c>
      <c r="B33" s="111" t="str">
        <f>'Dose co intskin- ref only '!A34</f>
        <v>U-234</v>
      </c>
      <c r="C33" s="112">
        <f>IF($C$4="","",IF(HLOOKUP($C$4,Inhalation,ROW('Dose co intskin- ref only '!$A28),FALSE)="No Data","No Dose Data",IF($C$4="Offspring",IF(HLOOKUP($C$4,Inhalation,ROW('Dose co intskin- ref only '!$A28),FALSE)&lt;HLOOKUP("Adult",Inhalation,ROW('Dose co intskin- ref only '!$A28),FALSE),"&lt; Adult",HLOOKUP($C$4,Inhalation,ROW('Dose co intskin- ref only '!$A28),FALSE)*1000*1*$C$5*$C$6*$C$7),IF($C$4="Offspring worker",IF(HLOOKUP($C$4,Inhalation,ROW('Dose co intskin- ref only '!$A28),FALSE)&lt;HLOOKUP("Adult worker",Inhalation,ROW('Dose co intskin- ref only '!$A28),FALSE),"&lt; Adult worker",HLOOKUP($C$4,Inhalation,ROW('Dose co intskin- ref only '!$A28),FALSE)*1000*1*$C$5*$C$6*$C$7),HLOOKUP($C$4,Inhalation,ROW('Dose co intskin- ref only '!$A28),FALSE)*1000*1*$C$5*$C$6*$C$7))))</f>
      </c>
      <c r="D33" s="113"/>
      <c r="E33" s="122"/>
      <c r="F33" s="110">
        <f t="shared" si="1"/>
      </c>
      <c r="G33" s="133">
        <f t="shared" si="2"/>
      </c>
    </row>
    <row r="34" spans="1:7" ht="12.75" customHeight="1">
      <c r="A34" s="87">
        <f t="shared" si="0"/>
      </c>
      <c r="B34" s="111" t="str">
        <f>'Dose co intskin- ref only '!A35</f>
        <v>U+235</v>
      </c>
      <c r="C34" s="112">
        <f>IF($C$4="","",IF(HLOOKUP($C$4,Inhalation,ROW('Dose co intskin- ref only '!$A29),FALSE)="No Data","No Dose Data",IF($C$4="Offspring",IF(HLOOKUP($C$4,Inhalation,ROW('Dose co intskin- ref only '!$A29),FALSE)&lt;HLOOKUP("Adult",Inhalation,ROW('Dose co intskin- ref only '!$A29),FALSE),"&lt; Adult",HLOOKUP($C$4,Inhalation,ROW('Dose co intskin- ref only '!$A29),FALSE)*1000*1*$C$5*$C$6*$C$7),IF($C$4="Offspring worker",IF(HLOOKUP($C$4,Inhalation,ROW('Dose co intskin- ref only '!$A29),FALSE)&lt;HLOOKUP("Adult worker",Inhalation,ROW('Dose co intskin- ref only '!$A29),FALSE),"&lt; Adult worker",HLOOKUP($C$4,Inhalation,ROW('Dose co intskin- ref only '!$A29),FALSE)*1000*1*$C$5*$C$6*$C$7),HLOOKUP($C$4,Inhalation,ROW('Dose co intskin- ref only '!$A29),FALSE)*1000*1*$C$5*$C$6*$C$7))))</f>
      </c>
      <c r="D34" s="113"/>
      <c r="E34" s="122"/>
      <c r="F34" s="110">
        <f t="shared" si="1"/>
      </c>
      <c r="G34" s="133">
        <f t="shared" si="2"/>
      </c>
    </row>
    <row r="35" spans="1:7" ht="12.75" customHeight="1">
      <c r="A35" s="87">
        <f t="shared" si="0"/>
      </c>
      <c r="B35" s="111" t="str">
        <f>'Dose co intskin- ref only '!A36</f>
        <v>U-236</v>
      </c>
      <c r="C35" s="112">
        <f>IF($C$4="","",IF(HLOOKUP($C$4,Inhalation,ROW('Dose co intskin- ref only '!$A30),FALSE)="No Data","No Dose Data",IF($C$4="Offspring",IF(HLOOKUP($C$4,Inhalation,ROW('Dose co intskin- ref only '!$A30),FALSE)&lt;HLOOKUP("Adult",Inhalation,ROW('Dose co intskin- ref only '!$A30),FALSE),"&lt; Adult",HLOOKUP($C$4,Inhalation,ROW('Dose co intskin- ref only '!$A30),FALSE)*1000*1*$C$5*$C$6*$C$7),IF($C$4="Offspring worker",IF(HLOOKUP($C$4,Inhalation,ROW('Dose co intskin- ref only '!$A30),FALSE)&lt;HLOOKUP("Adult worker",Inhalation,ROW('Dose co intskin- ref only '!$A30),FALSE),"&lt; Adult worker",HLOOKUP($C$4,Inhalation,ROW('Dose co intskin- ref only '!$A30),FALSE)*1000*1*$C$5*$C$6*$C$7),HLOOKUP($C$4,Inhalation,ROW('Dose co intskin- ref only '!$A30),FALSE)*1000*1*$C$5*$C$6*$C$7))))</f>
      </c>
      <c r="D35" s="113"/>
      <c r="E35" s="122"/>
      <c r="F35" s="110">
        <f t="shared" si="1"/>
      </c>
      <c r="G35" s="133">
        <f t="shared" si="2"/>
      </c>
    </row>
    <row r="36" spans="1:7" ht="12.75" customHeight="1">
      <c r="A36" s="87">
        <f t="shared" si="0"/>
      </c>
      <c r="B36" s="111" t="str">
        <f>'Dose co intskin- ref only '!A37</f>
        <v>U+238</v>
      </c>
      <c r="C36" s="112">
        <f>IF($C$4="","",IF(HLOOKUP($C$4,Inhalation,ROW('Dose co intskin- ref only '!$A31),FALSE)="No Data","No Dose Data",IF($C$4="Offspring",IF(HLOOKUP($C$4,Inhalation,ROW('Dose co intskin- ref only '!$A31),FALSE)&lt;HLOOKUP("Adult",Inhalation,ROW('Dose co intskin- ref only '!$A31),FALSE),"&lt; Adult",HLOOKUP($C$4,Inhalation,ROW('Dose co intskin- ref only '!$A31),FALSE)*1000*1*$C$5*$C$6*$C$7),IF($C$4="Offspring worker",IF(HLOOKUP($C$4,Inhalation,ROW('Dose co intskin- ref only '!$A31),FALSE)&lt;HLOOKUP("Adult worker",Inhalation,ROW('Dose co intskin- ref only '!$A31),FALSE),"&lt; Adult worker",HLOOKUP($C$4,Inhalation,ROW('Dose co intskin- ref only '!$A31),FALSE)*1000*1*$C$5*$C$6*$C$7),HLOOKUP($C$4,Inhalation,ROW('Dose co intskin- ref only '!$A31),FALSE)*1000*1*$C$5*$C$6*$C$7))))</f>
      </c>
      <c r="D36" s="113"/>
      <c r="E36" s="122"/>
      <c r="F36" s="110">
        <f t="shared" si="1"/>
      </c>
      <c r="G36" s="133">
        <f t="shared" si="2"/>
      </c>
    </row>
    <row r="37" spans="1:7" ht="12.75" customHeight="1">
      <c r="A37" s="87">
        <f t="shared" si="0"/>
      </c>
      <c r="B37" s="111" t="str">
        <f>'Dose co intskin- ref only '!A38</f>
        <v>Np+237</v>
      </c>
      <c r="C37" s="112">
        <f>IF($C$4="","",IF(HLOOKUP($C$4,Inhalation,ROW('Dose co intskin- ref only '!$A32),FALSE)="No Data","No Dose Data",IF($C$4="Offspring",IF(HLOOKUP($C$4,Inhalation,ROW('Dose co intskin- ref only '!$A32),FALSE)&lt;HLOOKUP("Adult",Inhalation,ROW('Dose co intskin- ref only '!$A32),FALSE),"&lt; Adult",HLOOKUP($C$4,Inhalation,ROW('Dose co intskin- ref only '!$A32),FALSE)*1000*1*$C$5*$C$6*$C$7),IF($C$4="Offspring worker",IF(HLOOKUP($C$4,Inhalation,ROW('Dose co intskin- ref only '!$A32),FALSE)&lt;HLOOKUP("Adult worker",Inhalation,ROW('Dose co intskin- ref only '!$A32),FALSE),"&lt; Adult worker",HLOOKUP($C$4,Inhalation,ROW('Dose co intskin- ref only '!$A32),FALSE)*1000*1*$C$5*$C$6*$C$7),HLOOKUP($C$4,Inhalation,ROW('Dose co intskin- ref only '!$A32),FALSE)*1000*1*$C$5*$C$6*$C$7))))</f>
      </c>
      <c r="D37" s="113"/>
      <c r="E37" s="122"/>
      <c r="F37" s="110">
        <f t="shared" si="1"/>
      </c>
      <c r="G37" s="133">
        <f t="shared" si="2"/>
      </c>
    </row>
    <row r="38" spans="1:7" ht="12.75" customHeight="1">
      <c r="A38" s="87">
        <f t="shared" si="0"/>
      </c>
      <c r="B38" s="111" t="str">
        <f>'Dose co intskin- ref only '!A39</f>
        <v>Pu-238</v>
      </c>
      <c r="C38" s="112">
        <f>IF($C$4="","",IF(HLOOKUP($C$4,Inhalation,ROW('Dose co intskin- ref only '!$A33),FALSE)="No Data","No Dose Data",IF($C$4="Offspring",IF(HLOOKUP($C$4,Inhalation,ROW('Dose co intskin- ref only '!$A33),FALSE)&lt;HLOOKUP("Adult",Inhalation,ROW('Dose co intskin- ref only '!$A33),FALSE),"&lt; Adult",HLOOKUP($C$4,Inhalation,ROW('Dose co intskin- ref only '!$A33),FALSE)*1000*1*$C$5*$C$6*$C$7),IF($C$4="Offspring worker",IF(HLOOKUP($C$4,Inhalation,ROW('Dose co intskin- ref only '!$A33),FALSE)&lt;HLOOKUP("Adult worker",Inhalation,ROW('Dose co intskin- ref only '!$A33),FALSE),"&lt; Adult worker",HLOOKUP($C$4,Inhalation,ROW('Dose co intskin- ref only '!$A33),FALSE)*1000*1*$C$5*$C$6*$C$7),HLOOKUP($C$4,Inhalation,ROW('Dose co intskin- ref only '!$A33),FALSE)*1000*1*$C$5*$C$6*$C$7))))</f>
      </c>
      <c r="D38" s="113"/>
      <c r="E38" s="122"/>
      <c r="F38" s="110">
        <f t="shared" si="1"/>
      </c>
      <c r="G38" s="133">
        <f t="shared" si="2"/>
      </c>
    </row>
    <row r="39" spans="1:7" ht="12.75" customHeight="1">
      <c r="A39" s="87">
        <f t="shared" si="0"/>
      </c>
      <c r="B39" s="111" t="str">
        <f>'Dose co intskin- ref only '!A40</f>
        <v>Pu-239</v>
      </c>
      <c r="C39" s="112">
        <f>IF($C$4="","",IF(HLOOKUP($C$4,Inhalation,ROW('Dose co intskin- ref only '!$A34),FALSE)="No Data","No Dose Data",IF($C$4="Offspring",IF(HLOOKUP($C$4,Inhalation,ROW('Dose co intskin- ref only '!$A34),FALSE)&lt;HLOOKUP("Adult",Inhalation,ROW('Dose co intskin- ref only '!$A34),FALSE),"&lt; Adult",HLOOKUP($C$4,Inhalation,ROW('Dose co intskin- ref only '!$A34),FALSE)*1000*1*$C$5*$C$6*$C$7),IF($C$4="Offspring worker",IF(HLOOKUP($C$4,Inhalation,ROW('Dose co intskin- ref only '!$A34),FALSE)&lt;HLOOKUP("Adult worker",Inhalation,ROW('Dose co intskin- ref only '!$A34),FALSE),"&lt; Adult worker",HLOOKUP($C$4,Inhalation,ROW('Dose co intskin- ref only '!$A34),FALSE)*1000*1*$C$5*$C$6*$C$7),HLOOKUP($C$4,Inhalation,ROW('Dose co intskin- ref only '!$A34),FALSE)*1000*1*$C$5*$C$6*$C$7))))</f>
      </c>
      <c r="D39" s="113"/>
      <c r="E39" s="122"/>
      <c r="F39" s="110">
        <f t="shared" si="1"/>
      </c>
      <c r="G39" s="133">
        <f t="shared" si="2"/>
      </c>
    </row>
    <row r="40" spans="1:7" ht="12.75" customHeight="1">
      <c r="A40" s="87">
        <f t="shared" si="0"/>
      </c>
      <c r="B40" s="111" t="str">
        <f>'Dose co intskin- ref only '!A41</f>
        <v>Pu-240</v>
      </c>
      <c r="C40" s="112">
        <f>IF($C$4="","",IF(HLOOKUP($C$4,Inhalation,ROW('Dose co intskin- ref only '!$A35),FALSE)="No Data","No Dose Data",IF($C$4="Offspring",IF(HLOOKUP($C$4,Inhalation,ROW('Dose co intskin- ref only '!$A35),FALSE)&lt;HLOOKUP("Adult",Inhalation,ROW('Dose co intskin- ref only '!$A35),FALSE),"&lt; Adult",HLOOKUP($C$4,Inhalation,ROW('Dose co intskin- ref only '!$A35),FALSE)*1000*1*$C$5*$C$6*$C$7),IF($C$4="Offspring worker",IF(HLOOKUP($C$4,Inhalation,ROW('Dose co intskin- ref only '!$A35),FALSE)&lt;HLOOKUP("Adult worker",Inhalation,ROW('Dose co intskin- ref only '!$A35),FALSE),"&lt; Adult worker",HLOOKUP($C$4,Inhalation,ROW('Dose co intskin- ref only '!$A35),FALSE)*1000*1*$C$5*$C$6*$C$7),HLOOKUP($C$4,Inhalation,ROW('Dose co intskin- ref only '!$A35),FALSE)*1000*1*$C$5*$C$6*$C$7))))</f>
      </c>
      <c r="D40" s="113"/>
      <c r="E40" s="122"/>
      <c r="F40" s="110">
        <f t="shared" si="1"/>
      </c>
      <c r="G40" s="133">
        <f t="shared" si="2"/>
      </c>
    </row>
    <row r="41" spans="1:7" ht="12.75" customHeight="1">
      <c r="A41" s="87">
        <f t="shared" si="0"/>
      </c>
      <c r="B41" s="111" t="str">
        <f>'Dose co intskin- ref only '!A42</f>
        <v>Pu-241</v>
      </c>
      <c r="C41" s="112">
        <f>IF($C$4="","",IF(HLOOKUP($C$4,Inhalation,ROW('Dose co intskin- ref only '!$A36),FALSE)="No Data","No Dose Data",IF($C$4="Offspring",IF(HLOOKUP($C$4,Inhalation,ROW('Dose co intskin- ref only '!$A36),FALSE)&lt;HLOOKUP("Adult",Inhalation,ROW('Dose co intskin- ref only '!$A36),FALSE),"&lt; Adult",HLOOKUP($C$4,Inhalation,ROW('Dose co intskin- ref only '!$A36),FALSE)*1000*1*$C$5*$C$6*$C$7),IF($C$4="Offspring worker",IF(HLOOKUP($C$4,Inhalation,ROW('Dose co intskin- ref only '!$A36),FALSE)&lt;HLOOKUP("Adult worker",Inhalation,ROW('Dose co intskin- ref only '!$A36),FALSE),"&lt; Adult worker",HLOOKUP($C$4,Inhalation,ROW('Dose co intskin- ref only '!$A36),FALSE)*1000*1*$C$5*$C$6*$C$7),HLOOKUP($C$4,Inhalation,ROW('Dose co intskin- ref only '!$A36),FALSE)*1000*1*$C$5*$C$6*$C$7))))</f>
      </c>
      <c r="D41" s="113"/>
      <c r="E41" s="122"/>
      <c r="F41" s="110">
        <f t="shared" si="1"/>
      </c>
      <c r="G41" s="133">
        <f t="shared" si="2"/>
      </c>
    </row>
    <row r="42" spans="1:7" ht="12.75" customHeight="1">
      <c r="A42" s="87">
        <f t="shared" si="0"/>
      </c>
      <c r="B42" s="111" t="str">
        <f>'Dose co intskin- ref only '!A43</f>
        <v>Pu-242</v>
      </c>
      <c r="C42" s="112">
        <f>IF($C$4="","",IF(HLOOKUP($C$4,Inhalation,ROW('Dose co intskin- ref only '!$A37),FALSE)="No Data","No Dose Data",IF($C$4="Offspring",IF(HLOOKUP($C$4,Inhalation,ROW('Dose co intskin- ref only '!$A37),FALSE)&lt;HLOOKUP("Adult",Inhalation,ROW('Dose co intskin- ref only '!$A37),FALSE),"&lt; Adult",HLOOKUP($C$4,Inhalation,ROW('Dose co intskin- ref only '!$A37),FALSE)*1000*1*$C$5*$C$6*$C$7),IF($C$4="Offspring worker",IF(HLOOKUP($C$4,Inhalation,ROW('Dose co intskin- ref only '!$A37),FALSE)&lt;HLOOKUP("Adult worker",Inhalation,ROW('Dose co intskin- ref only '!$A37),FALSE),"&lt; Adult worker",HLOOKUP($C$4,Inhalation,ROW('Dose co intskin- ref only '!$A37),FALSE)*1000*1*$C$5*$C$6*$C$7),HLOOKUP($C$4,Inhalation,ROW('Dose co intskin- ref only '!$A37),FALSE)*1000*1*$C$5*$C$6*$C$7))))</f>
      </c>
      <c r="D42" s="113"/>
      <c r="E42" s="122"/>
      <c r="F42" s="110">
        <f t="shared" si="1"/>
      </c>
      <c r="G42" s="133">
        <f t="shared" si="2"/>
      </c>
    </row>
    <row r="43" spans="1:7" ht="12.75" customHeight="1">
      <c r="A43" s="87">
        <f t="shared" si="0"/>
      </c>
      <c r="B43" s="111" t="str">
        <f>'Dose co intskin- ref only '!A44</f>
        <v>Am-241</v>
      </c>
      <c r="C43" s="112">
        <f>IF($C$4="","",IF(HLOOKUP($C$4,Inhalation,ROW('Dose co intskin- ref only '!$A38),FALSE)="No Data","No Dose Data",IF($C$4="Offspring",IF(HLOOKUP($C$4,Inhalation,ROW('Dose co intskin- ref only '!$A38),FALSE)&lt;HLOOKUP("Adult",Inhalation,ROW('Dose co intskin- ref only '!$A38),FALSE),"&lt; Adult",HLOOKUP($C$4,Inhalation,ROW('Dose co intskin- ref only '!$A38),FALSE)*1000*1*$C$5*$C$6*$C$7),IF($C$4="Offspring worker",IF(HLOOKUP($C$4,Inhalation,ROW('Dose co intskin- ref only '!$A38),FALSE)&lt;HLOOKUP("Adult worker",Inhalation,ROW('Dose co intskin- ref only '!$A38),FALSE),"&lt; Adult worker",HLOOKUP($C$4,Inhalation,ROW('Dose co intskin- ref only '!$A38),FALSE)*1000*1*$C$5*$C$6*$C$7),HLOOKUP($C$4,Inhalation,ROW('Dose co intskin- ref only '!$A38),FALSE)*1000*1*$C$5*$C$6*$C$7))))</f>
      </c>
      <c r="D43" s="113"/>
      <c r="E43" s="122"/>
      <c r="F43" s="110">
        <f t="shared" si="1"/>
      </c>
      <c r="G43" s="133">
        <f t="shared" si="2"/>
      </c>
    </row>
    <row r="44" spans="1:7" ht="12.75" customHeight="1">
      <c r="A44" s="87">
        <f t="shared" si="0"/>
      </c>
      <c r="B44" s="111" t="str">
        <f>'Dose co intskin- ref only '!A45</f>
        <v>Cm-242</v>
      </c>
      <c r="C44" s="112">
        <f>IF($C$4="","",IF(HLOOKUP($C$4,Inhalation,ROW('Dose co intskin- ref only '!$A39),FALSE)="No Data","No Dose Data",IF($C$4="Offspring",IF(HLOOKUP($C$4,Inhalation,ROW('Dose co intskin- ref only '!$A39),FALSE)&lt;HLOOKUP("Adult",Inhalation,ROW('Dose co intskin- ref only '!$A39),FALSE),"&lt; Adult",HLOOKUP($C$4,Inhalation,ROW('Dose co intskin- ref only '!$A39),FALSE)*1000*1*$C$5*$C$6*$C$7),IF($C$4="Offspring worker",IF(HLOOKUP($C$4,Inhalation,ROW('Dose co intskin- ref only '!$A39),FALSE)&lt;HLOOKUP("Adult worker",Inhalation,ROW('Dose co intskin- ref only '!$A39),FALSE),"&lt; Adult worker",HLOOKUP($C$4,Inhalation,ROW('Dose co intskin- ref only '!$A39),FALSE)*1000*1*$C$5*$C$6*$C$7),HLOOKUP($C$4,Inhalation,ROW('Dose co intskin- ref only '!$A39),FALSE)*1000*1*$C$5*$C$6*$C$7))))</f>
      </c>
      <c r="D44" s="113"/>
      <c r="E44" s="122"/>
      <c r="F44" s="110">
        <f t="shared" si="1"/>
      </c>
      <c r="G44" s="133">
        <f t="shared" si="2"/>
      </c>
    </row>
    <row r="45" spans="1:7" ht="12.75" customHeight="1">
      <c r="A45" s="87">
        <f t="shared" si="0"/>
      </c>
      <c r="B45" s="111" t="str">
        <f>'Dose co intskin- ref only '!A46</f>
        <v>Cm-243</v>
      </c>
      <c r="C45" s="112">
        <f>IF($C$4="","",IF(HLOOKUP($C$4,Inhalation,ROW('Dose co intskin- ref only '!$A40),FALSE)="No Data","No Dose Data",IF($C$4="Offspring",IF(HLOOKUP($C$4,Inhalation,ROW('Dose co intskin- ref only '!$A40),FALSE)&lt;HLOOKUP("Adult",Inhalation,ROW('Dose co intskin- ref only '!$A40),FALSE),"&lt; Adult",HLOOKUP($C$4,Inhalation,ROW('Dose co intskin- ref only '!$A40),FALSE)*1000*1*$C$5*$C$6*$C$7),IF($C$4="Offspring worker",IF(HLOOKUP($C$4,Inhalation,ROW('Dose co intskin- ref only '!$A40),FALSE)&lt;HLOOKUP("Adult worker",Inhalation,ROW('Dose co intskin- ref only '!$A40),FALSE),"&lt; Adult worker",HLOOKUP($C$4,Inhalation,ROW('Dose co intskin- ref only '!$A40),FALSE)*1000*1*$C$5*$C$6*$C$7),HLOOKUP($C$4,Inhalation,ROW('Dose co intskin- ref only '!$A40),FALSE)*1000*1*$C$5*$C$6*$C$7))))</f>
      </c>
      <c r="D45" s="113"/>
      <c r="E45" s="122"/>
      <c r="F45" s="110">
        <f t="shared" si="1"/>
      </c>
      <c r="G45" s="133">
        <f t="shared" si="2"/>
      </c>
    </row>
    <row r="46" spans="1:7" ht="12.75" customHeight="1">
      <c r="A46" s="87">
        <f t="shared" si="0"/>
      </c>
      <c r="B46" s="111" t="str">
        <f>'Dose co intskin- ref only '!A47</f>
        <v>Cm-244</v>
      </c>
      <c r="C46" s="112">
        <f>IF($C$4="","",IF(HLOOKUP($C$4,Inhalation,ROW('Dose co intskin- ref only '!$A41),FALSE)="No Data","No Dose Data",IF($C$4="Offspring",IF(HLOOKUP($C$4,Inhalation,ROW('Dose co intskin- ref only '!$A41),FALSE)&lt;HLOOKUP("Adult",Inhalation,ROW('Dose co intskin- ref only '!$A41),FALSE),"&lt; Adult",HLOOKUP($C$4,Inhalation,ROW('Dose co intskin- ref only '!$A41),FALSE)*1000*1*$C$5*$C$6*$C$7),IF($C$4="Offspring worker",IF(HLOOKUP($C$4,Inhalation,ROW('Dose co intskin- ref only '!$A41),FALSE)&lt;HLOOKUP("Adult worker",Inhalation,ROW('Dose co intskin- ref only '!$A41),FALSE),"&lt; Adult worker",HLOOKUP($C$4,Inhalation,ROW('Dose co intskin- ref only '!$A41),FALSE)*1000*1*$C$5*$C$6*$C$7),HLOOKUP($C$4,Inhalation,ROW('Dose co intskin- ref only '!$A41),FALSE)*1000*1*$C$5*$C$6*$C$7))))</f>
      </c>
      <c r="D46" s="113"/>
      <c r="E46" s="122"/>
      <c r="F46" s="110">
        <f t="shared" si="1"/>
      </c>
      <c r="G46" s="133">
        <f t="shared" si="2"/>
      </c>
    </row>
    <row r="47" spans="2:6" ht="12.75" customHeight="1">
      <c r="B47" s="114"/>
      <c r="C47" s="115"/>
      <c r="D47" s="116"/>
      <c r="E47" s="116"/>
      <c r="F47" s="116"/>
    </row>
    <row r="48" spans="2:6" ht="12.75" customHeight="1">
      <c r="B48" s="117" t="s">
        <v>120</v>
      </c>
      <c r="C48" s="118"/>
      <c r="D48" s="116"/>
      <c r="E48" s="116"/>
      <c r="F48" s="119">
        <f>IF(SUM(F10:F46)=0,"",SUM(F10:F46))</f>
      </c>
    </row>
  </sheetData>
  <sheetProtection password="D841" sheet="1" objects="1" scenarios="1"/>
  <mergeCells count="9">
    <mergeCell ref="E1:G1"/>
    <mergeCell ref="B1:C1"/>
    <mergeCell ref="I11:K13"/>
    <mergeCell ref="I5:K5"/>
    <mergeCell ref="I6:K6"/>
    <mergeCell ref="F7:F8"/>
    <mergeCell ref="E7:E8"/>
    <mergeCell ref="G7:G8"/>
    <mergeCell ref="E4:G6"/>
  </mergeCells>
  <conditionalFormatting sqref="C47">
    <cfRule type="cellIs" priority="1" dxfId="0" operator="equal" stopIfTrue="1">
      <formula>"No Data"</formula>
    </cfRule>
    <cfRule type="cellIs" priority="2" dxfId="0" operator="equal" stopIfTrue="1">
      <formula>"&lt; Adult"</formula>
    </cfRule>
    <cfRule type="cellIs" priority="3" dxfId="0" operator="equal" stopIfTrue="1">
      <formula>"&lt; Adult Worker"</formula>
    </cfRule>
  </conditionalFormatting>
  <conditionalFormatting sqref="C10:C46">
    <cfRule type="cellIs" priority="4" dxfId="0" operator="equal" stopIfTrue="1">
      <formula>"No Dose Data"</formula>
    </cfRule>
    <cfRule type="cellIs" priority="5" dxfId="0" operator="equal" stopIfTrue="1">
      <formula>"&lt; Adult"</formula>
    </cfRule>
    <cfRule type="cellIs" priority="6" dxfId="0" operator="equal" stopIfTrue="1">
      <formula>"&lt; Adult Worker"</formula>
    </cfRule>
  </conditionalFormatting>
  <conditionalFormatting sqref="F10:G46">
    <cfRule type="cellIs" priority="7" dxfId="1" operator="equal" stopIfTrue="1">
      <formula>""</formula>
    </cfRule>
    <cfRule type="cellIs" priority="8" dxfId="2" operator="equal" stopIfTrue="1">
      <formula>MAX(F$10:F$46)</formula>
    </cfRule>
  </conditionalFormatting>
  <dataValidations count="2">
    <dataValidation type="list" allowBlank="1" showInputMessage="1" showErrorMessage="1" sqref="C4">
      <formula1>"Adult,Adult worker,Child 10 y, Infant 1 y, OffSpring,Offspring worker"</formula1>
    </dataValidation>
    <dataValidation type="custom" allowBlank="1" showInputMessage="1" showErrorMessage="1" error="The input has exceeded the total number of hours in one year." sqref="C7">
      <formula1>C7&lt;8770</formula1>
    </dataValidation>
  </dataValidations>
  <printOptions horizontalCentered="1"/>
  <pageMargins left="0.35433070866141736" right="0.31496062992125984" top="0.984251968503937" bottom="0.984251968503937" header="0.5118110236220472" footer="0.5118110236220472"/>
  <pageSetup horizontalDpi="600" verticalDpi="600" orientation="portrait"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dimension ref="A1:O48"/>
  <sheetViews>
    <sheetView showGridLines="0" workbookViewId="0" topLeftCell="B1">
      <selection activeCell="C4" sqref="C4"/>
    </sheetView>
  </sheetViews>
  <sheetFormatPr defaultColWidth="9.140625" defaultRowHeight="12.75" customHeight="1"/>
  <cols>
    <col min="1" max="1" width="22.140625" style="87" hidden="1" customWidth="1"/>
    <col min="2" max="2" width="22.7109375" style="0" customWidth="1"/>
    <col min="3" max="3" width="16.7109375" style="15" customWidth="1"/>
    <col min="4" max="4" width="2.7109375" style="0" customWidth="1"/>
    <col min="5" max="5" width="18.140625" style="0" customWidth="1"/>
    <col min="6" max="6" width="18.28125" style="0" customWidth="1"/>
    <col min="7" max="7" width="11.8515625" style="15" customWidth="1"/>
    <col min="8" max="8" width="2.7109375" style="95" customWidth="1"/>
    <col min="9" max="9" width="30.8515625" style="0" customWidth="1"/>
    <col min="10" max="10" width="17.00390625" style="0" customWidth="1"/>
  </cols>
  <sheetData>
    <row r="1" spans="2:10" ht="36.75" customHeight="1">
      <c r="B1" s="367" t="s">
        <v>158</v>
      </c>
      <c r="C1" s="367"/>
      <c r="D1" s="97"/>
      <c r="E1" s="367" t="s">
        <v>157</v>
      </c>
      <c r="F1" s="367"/>
      <c r="G1" s="367"/>
      <c r="H1" s="139"/>
      <c r="J1" s="4"/>
    </row>
    <row r="2" spans="2:10" ht="12.75" customHeight="1">
      <c r="B2" s="4"/>
      <c r="C2" s="45"/>
      <c r="D2" s="2"/>
      <c r="E2" s="2"/>
      <c r="F2" s="2"/>
      <c r="H2" s="32"/>
      <c r="J2" s="4"/>
    </row>
    <row r="3" spans="3:7" ht="12.75" customHeight="1">
      <c r="C3" s="15" t="s">
        <v>28</v>
      </c>
      <c r="E3" s="87" t="s">
        <v>314</v>
      </c>
      <c r="F3" s="87"/>
      <c r="G3" s="26"/>
    </row>
    <row r="4" spans="2:8" ht="12.75" customHeight="1" thickBot="1">
      <c r="B4" s="277" t="s">
        <v>27</v>
      </c>
      <c r="C4" s="43"/>
      <c r="E4" s="355"/>
      <c r="F4" s="356"/>
      <c r="G4" s="357"/>
      <c r="H4" s="140"/>
    </row>
    <row r="5" spans="2:12" ht="36.75" customHeight="1" thickBot="1">
      <c r="B5" s="278" t="s">
        <v>137</v>
      </c>
      <c r="C5" s="84"/>
      <c r="E5" s="358"/>
      <c r="F5" s="359"/>
      <c r="G5" s="360"/>
      <c r="H5" s="140"/>
      <c r="I5" s="364" t="s">
        <v>150</v>
      </c>
      <c r="J5" s="365"/>
      <c r="K5" s="365"/>
      <c r="L5" s="366"/>
    </row>
    <row r="6" spans="3:12" ht="24" customHeight="1">
      <c r="C6" s="16"/>
      <c r="E6" s="361"/>
      <c r="F6" s="362"/>
      <c r="G6" s="363"/>
      <c r="H6" s="140"/>
      <c r="I6" s="368" t="s">
        <v>142</v>
      </c>
      <c r="J6" s="369"/>
      <c r="K6" s="369"/>
      <c r="L6" s="370"/>
    </row>
    <row r="7" spans="3:12" ht="12.75" customHeight="1" thickBot="1">
      <c r="C7" s="16"/>
      <c r="E7" s="353" t="s">
        <v>122</v>
      </c>
      <c r="F7" s="353" t="s">
        <v>121</v>
      </c>
      <c r="G7" s="354" t="s">
        <v>206</v>
      </c>
      <c r="H7" s="144"/>
      <c r="I7" s="371"/>
      <c r="J7" s="372"/>
      <c r="K7" s="372"/>
      <c r="L7" s="373"/>
    </row>
    <row r="8" spans="3:12" ht="12.75" customHeight="1">
      <c r="C8" s="16"/>
      <c r="E8" s="353" t="s">
        <v>119</v>
      </c>
      <c r="F8" s="353"/>
      <c r="G8" s="354"/>
      <c r="H8" s="141"/>
      <c r="I8" s="338" t="s">
        <v>151</v>
      </c>
      <c r="J8" s="339"/>
      <c r="K8" s="339"/>
      <c r="L8" s="340"/>
    </row>
    <row r="9" spans="3:12" ht="12.75" customHeight="1">
      <c r="C9" s="86" t="s">
        <v>124</v>
      </c>
      <c r="D9" s="87"/>
      <c r="E9" s="15" t="s">
        <v>125</v>
      </c>
      <c r="F9" s="15" t="s">
        <v>126</v>
      </c>
      <c r="G9" s="134" t="s">
        <v>193</v>
      </c>
      <c r="H9" s="142"/>
      <c r="I9" s="341"/>
      <c r="J9" s="342"/>
      <c r="K9" s="342"/>
      <c r="L9" s="343"/>
    </row>
    <row r="10" spans="1:12" ht="12.75" customHeight="1">
      <c r="A10" s="87">
        <f>IF(E10="","",B10&amp;" = "&amp;TEXT(E10,"0.00E+00")&amp;" Bq/g;   ")</f>
      </c>
      <c r="B10" s="120" t="str">
        <f>'Dose co intskin- ref only '!A11</f>
        <v>H-3 (OBT)</v>
      </c>
      <c r="C10" s="109">
        <f>IF($C$4="","",IF(HLOOKUP($C$4,Ingestion,ROW('Dose co intskin- ref only '!$A5),FALSE)="No Data","No Dose Data",IF($C$4="Offspring",IF(HLOOKUP($C$4,Ingestion,ROW('Dose co intskin- ref only '!$A5),FALSE)&lt;HLOOKUP("Adult",Ingestion,ROW('Dose co intskin- ref only '!$A5),FALSE),"&lt; Adult",HLOOKUP($C$4,Ingestion,ROW('Dose co intskin- ref only '!$A5),FALSE)*$C$5*1000),IF($C$4="Offspring worker",IF(HLOOKUP($C$4,Ingestion,ROW('Dose co intskin- ref only '!$A5),FALSE)&lt;HLOOKUP("Adult worker",Ingestion,ROW('Dose co intskin- ref only '!$A5),FALSE),"&lt; Adult worker",HLOOKUP($C$4,Ingestion,ROW('Dose co intskin- ref only '!$A5),FALSE)*$C$5*1000),HLOOKUP($C$4,Ingestion,ROW('Dose co intskin- ref only '!$A5),FALSE)*$C$5*1000))))</f>
      </c>
      <c r="D10" s="121"/>
      <c r="E10" s="122"/>
      <c r="F10" s="110">
        <f>IF(E10="","",IF(C10="no dose data","No Dose Data",IF(C10="&lt; Adult","&lt; Adult",IF(C10="&lt; Adult Worker","&lt; Adult Worker",IF(SUM(C10)=0,"",C10*E10)))))</f>
      </c>
      <c r="G10" s="133">
        <f>IF(SUM(F10)=0,"",F10/F$48)</f>
      </c>
      <c r="H10" s="143"/>
      <c r="I10" s="341"/>
      <c r="J10" s="342"/>
      <c r="K10" s="342"/>
      <c r="L10" s="343"/>
    </row>
    <row r="11" spans="1:12" ht="12.75" customHeight="1">
      <c r="A11" s="87">
        <f aca="true" t="shared" si="0" ref="A11:A46">IF(E11="","",B11&amp;" = "&amp;TEXT(E11,"0.00E+00")&amp;" Bq/g;   ")</f>
      </c>
      <c r="B11" s="120" t="str">
        <f>'Dose co intskin- ref only '!A12</f>
        <v>H-3 (H2O)</v>
      </c>
      <c r="C11" s="109">
        <f>IF($C$4="","",IF(HLOOKUP($C$4,Ingestion,ROW('Dose co intskin- ref only '!$A6),FALSE)="No Data","No Dose Data",IF($C$4="Offspring",IF(HLOOKUP($C$4,Ingestion,ROW('Dose co intskin- ref only '!$A6),FALSE)&lt;HLOOKUP("Adult",Ingestion,ROW('Dose co intskin- ref only '!$A6),FALSE),"&lt; Adult",HLOOKUP($C$4,Ingestion,ROW('Dose co intskin- ref only '!$A6),FALSE)*$C$5*1000),IF($C$4="Offspring worker",IF(HLOOKUP($C$4,Ingestion,ROW('Dose co intskin- ref only '!$A6),FALSE)&lt;HLOOKUP("Adult worker",Ingestion,ROW('Dose co intskin- ref only '!$A6),FALSE),"&lt; Adult worker",HLOOKUP($C$4,Ingestion,ROW('Dose co intskin- ref only '!$A6),FALSE)*$C$5*1000),HLOOKUP($C$4,Ingestion,ROW('Dose co intskin- ref only '!$A6),FALSE)*$C$5*1000))))</f>
      </c>
      <c r="D11" s="121"/>
      <c r="E11" s="122"/>
      <c r="F11" s="110">
        <f aca="true" t="shared" si="1" ref="F11:F46">IF(E11="","",IF(C11="no dose data","No Dose Data",IF(C11="&lt; Adult","&lt; Adult",IF(C11="&lt; Adult Worker","&lt; Adult Worker",IF(SUM(C11)=0,"",C11*E11)))))</f>
      </c>
      <c r="G11" s="133">
        <f aca="true" t="shared" si="2" ref="G11:G46">IF(SUM(F11)=0,"",F11/F$48)</f>
      </c>
      <c r="H11" s="143"/>
      <c r="I11" s="341"/>
      <c r="J11" s="342"/>
      <c r="K11" s="342"/>
      <c r="L11" s="343"/>
    </row>
    <row r="12" spans="1:12" ht="12.75" customHeight="1" thickBot="1">
      <c r="A12" s="87">
        <f t="shared" si="0"/>
      </c>
      <c r="B12" s="120" t="str">
        <f>'Dose co intskin- ref only '!A13</f>
        <v>C-14</v>
      </c>
      <c r="C12" s="109">
        <f>IF($C$4="","",IF(HLOOKUP($C$4,Ingestion,ROW('Dose co intskin- ref only '!$A7),FALSE)="No Data","No Dose Data",IF($C$4="Offspring",IF(HLOOKUP($C$4,Ingestion,ROW('Dose co intskin- ref only '!$A7),FALSE)&lt;HLOOKUP("Adult",Ingestion,ROW('Dose co intskin- ref only '!$A7),FALSE),"&lt; Adult",HLOOKUP($C$4,Ingestion,ROW('Dose co intskin- ref only '!$A7),FALSE)*$C$5*1000),IF($C$4="Offspring worker",IF(HLOOKUP($C$4,Ingestion,ROW('Dose co intskin- ref only '!$A7),FALSE)&lt;HLOOKUP("Adult worker",Ingestion,ROW('Dose co intskin- ref only '!$A7),FALSE),"&lt; Adult worker",HLOOKUP($C$4,Ingestion,ROW('Dose co intskin- ref only '!$A7),FALSE)*$C$5*1000),HLOOKUP($C$4,Ingestion,ROW('Dose co intskin- ref only '!$A7),FALSE)*$C$5*1000))))</f>
      </c>
      <c r="D12" s="121"/>
      <c r="E12" s="122"/>
      <c r="F12" s="110">
        <f t="shared" si="1"/>
      </c>
      <c r="G12" s="133">
        <f t="shared" si="2"/>
      </c>
      <c r="H12" s="143"/>
      <c r="I12" s="344"/>
      <c r="J12" s="345"/>
      <c r="K12" s="345"/>
      <c r="L12" s="346"/>
    </row>
    <row r="13" spans="1:8" ht="12.75" customHeight="1">
      <c r="A13" s="87">
        <f t="shared" si="0"/>
      </c>
      <c r="B13" s="120" t="str">
        <f>'Dose co intskin- ref only '!A14</f>
        <v>Cl-36</v>
      </c>
      <c r="C13" s="109">
        <f>IF($C$4="","",IF(HLOOKUP($C$4,Ingestion,ROW('Dose co intskin- ref only '!$A8),FALSE)="No Data","No Dose Data",IF($C$4="Offspring",IF(HLOOKUP($C$4,Ingestion,ROW('Dose co intskin- ref only '!$A8),FALSE)&lt;HLOOKUP("Adult",Ingestion,ROW('Dose co intskin- ref only '!$A8),FALSE),"&lt; Adult",HLOOKUP($C$4,Ingestion,ROW('Dose co intskin- ref only '!$A8),FALSE)*$C$5*1000),IF($C$4="Offspring worker",IF(HLOOKUP($C$4,Ingestion,ROW('Dose co intskin- ref only '!$A8),FALSE)&lt;HLOOKUP("Adult worker",Ingestion,ROW('Dose co intskin- ref only '!$A8),FALSE),"&lt; Adult worker",HLOOKUP($C$4,Ingestion,ROW('Dose co intskin- ref only '!$A8),FALSE)*$C$5*1000),HLOOKUP($C$4,Ingestion,ROW('Dose co intskin- ref only '!$A8),FALSE)*$C$5*1000))))</f>
      </c>
      <c r="D13" s="121"/>
      <c r="E13" s="122"/>
      <c r="F13" s="110">
        <f t="shared" si="1"/>
      </c>
      <c r="G13" s="133">
        <f t="shared" si="2"/>
      </c>
      <c r="H13" s="143"/>
    </row>
    <row r="14" spans="1:8" ht="12.75" customHeight="1">
      <c r="A14" s="87">
        <f t="shared" si="0"/>
      </c>
      <c r="B14" s="120" t="str">
        <f>'Dose co intskin- ref only '!A15</f>
        <v>K-40</v>
      </c>
      <c r="C14" s="109">
        <f>IF($C$4="","",IF(HLOOKUP($C$4,Ingestion,ROW('Dose co intskin- ref only '!$A9),FALSE)="No Data","No Dose Data",IF($C$4="Offspring",IF(HLOOKUP($C$4,Ingestion,ROW('Dose co intskin- ref only '!$A9),FALSE)&lt;HLOOKUP("Adult",Ingestion,ROW('Dose co intskin- ref only '!$A9),FALSE),"&lt; Adult",HLOOKUP($C$4,Ingestion,ROW('Dose co intskin- ref only '!$A9),FALSE)*$C$5*1000),IF($C$4="Offspring worker",IF(HLOOKUP($C$4,Ingestion,ROW('Dose co intskin- ref only '!$A9),FALSE)&lt;HLOOKUP("Adult worker",Ingestion,ROW('Dose co intskin- ref only '!$A9),FALSE),"&lt; Adult worker",HLOOKUP($C$4,Ingestion,ROW('Dose co intskin- ref only '!$A9),FALSE)*$C$5*1000),HLOOKUP($C$4,Ingestion,ROW('Dose co intskin- ref only '!$A9),FALSE)*$C$5*1000))))</f>
      </c>
      <c r="D14" s="121"/>
      <c r="E14" s="122"/>
      <c r="F14" s="110">
        <f t="shared" si="1"/>
      </c>
      <c r="G14" s="133">
        <f t="shared" si="2"/>
      </c>
      <c r="H14" s="143"/>
    </row>
    <row r="15" spans="1:8" ht="12.75" customHeight="1">
      <c r="A15" s="87">
        <f t="shared" si="0"/>
      </c>
      <c r="B15" s="120" t="str">
        <f>'Dose co intskin- ref only '!A16</f>
        <v>Co-60</v>
      </c>
      <c r="C15" s="109">
        <f>IF($C$4="","",IF(HLOOKUP($C$4,Ingestion,ROW('Dose co intskin- ref only '!$A10),FALSE)="No Data","No Dose Data",IF($C$4="Offspring",IF(HLOOKUP($C$4,Ingestion,ROW('Dose co intskin- ref only '!$A10),FALSE)&lt;HLOOKUP("Adult",Ingestion,ROW('Dose co intskin- ref only '!$A10),FALSE),"&lt; Adult",HLOOKUP($C$4,Ingestion,ROW('Dose co intskin- ref only '!$A10),FALSE)*$C$5*1000),IF($C$4="Offspring worker",IF(HLOOKUP($C$4,Ingestion,ROW('Dose co intskin- ref only '!$A10),FALSE)&lt;HLOOKUP("Adult worker",Ingestion,ROW('Dose co intskin- ref only '!$A10),FALSE),"&lt; Adult worker",HLOOKUP($C$4,Ingestion,ROW('Dose co intskin- ref only '!$A10),FALSE)*$C$5*1000),HLOOKUP($C$4,Ingestion,ROW('Dose co intskin- ref only '!$A10),FALSE)*$C$5*1000))))</f>
      </c>
      <c r="D15" s="121"/>
      <c r="E15" s="122"/>
      <c r="F15" s="110">
        <f t="shared" si="1"/>
      </c>
      <c r="G15" s="133">
        <f t="shared" si="2"/>
      </c>
      <c r="H15" s="143"/>
    </row>
    <row r="16" spans="1:8" ht="12.75" customHeight="1">
      <c r="A16" s="87">
        <f t="shared" si="0"/>
      </c>
      <c r="B16" s="120" t="str">
        <f>'Dose co intskin- ref only '!A17</f>
        <v>Sr+90</v>
      </c>
      <c r="C16" s="109">
        <f>IF($C$4="","",IF(HLOOKUP($C$4,Ingestion,ROW('Dose co intskin- ref only '!$A11),FALSE)="No Data","No Dose Data",IF($C$4="Offspring",IF(HLOOKUP($C$4,Ingestion,ROW('Dose co intskin- ref only '!$A11),FALSE)&lt;HLOOKUP("Adult",Ingestion,ROW('Dose co intskin- ref only '!$A11),FALSE),"&lt; Adult",HLOOKUP($C$4,Ingestion,ROW('Dose co intskin- ref only '!$A11),FALSE)*$C$5*1000),IF($C$4="Offspring worker",IF(HLOOKUP($C$4,Ingestion,ROW('Dose co intskin- ref only '!$A11),FALSE)&lt;HLOOKUP("Adult worker",Ingestion,ROW('Dose co intskin- ref only '!$A11),FALSE),"&lt; Adult worker",HLOOKUP($C$4,Ingestion,ROW('Dose co intskin- ref only '!$A11),FALSE)*$C$5*1000),HLOOKUP($C$4,Ingestion,ROW('Dose co intskin- ref only '!$A11),FALSE)*$C$5*1000))))</f>
      </c>
      <c r="D16" s="121"/>
      <c r="E16" s="122"/>
      <c r="F16" s="110">
        <f t="shared" si="1"/>
      </c>
      <c r="G16" s="133">
        <f t="shared" si="2"/>
      </c>
      <c r="H16" s="143"/>
    </row>
    <row r="17" spans="1:8" ht="12.75" customHeight="1">
      <c r="A17" s="87">
        <f t="shared" si="0"/>
      </c>
      <c r="B17" s="120" t="str">
        <f>'Dose co intskin- ref only '!A18</f>
        <v>Tc-99</v>
      </c>
      <c r="C17" s="109">
        <f>IF($C$4="","",IF(HLOOKUP($C$4,Ingestion,ROW('Dose co intskin- ref only '!$A12),FALSE)="No Data","No Dose Data",IF($C$4="Offspring",IF(HLOOKUP($C$4,Ingestion,ROW('Dose co intskin- ref only '!$A12),FALSE)&lt;HLOOKUP("Adult",Ingestion,ROW('Dose co intskin- ref only '!$A12),FALSE),"&lt; Adult",HLOOKUP($C$4,Ingestion,ROW('Dose co intskin- ref only '!$A12),FALSE)*$C$5*1000),IF($C$4="Offspring worker",IF(HLOOKUP($C$4,Ingestion,ROW('Dose co intskin- ref only '!$A12),FALSE)&lt;HLOOKUP("Adult worker",Ingestion,ROW('Dose co intskin- ref only '!$A12),FALSE),"&lt; Adult worker",HLOOKUP($C$4,Ingestion,ROW('Dose co intskin- ref only '!$A12),FALSE)*$C$5*1000),HLOOKUP($C$4,Ingestion,ROW('Dose co intskin- ref only '!$A12),FALSE)*$C$5*1000))))</f>
      </c>
      <c r="D17" s="121"/>
      <c r="E17" s="122"/>
      <c r="F17" s="110">
        <f t="shared" si="1"/>
      </c>
      <c r="G17" s="133">
        <f t="shared" si="2"/>
      </c>
      <c r="H17" s="143"/>
    </row>
    <row r="18" spans="1:8" ht="12.75" customHeight="1">
      <c r="A18" s="87">
        <f t="shared" si="0"/>
      </c>
      <c r="B18" s="120" t="str">
        <f>'Dose co intskin- ref only '!A19</f>
        <v>Ru+106</v>
      </c>
      <c r="C18" s="109">
        <f>IF($C$4="","",IF(HLOOKUP($C$4,Ingestion,ROW('Dose co intskin- ref only '!$A13),FALSE)="No Data","No Dose Data",IF($C$4="Offspring",IF(HLOOKUP($C$4,Ingestion,ROW('Dose co intskin- ref only '!$A13),FALSE)&lt;HLOOKUP("Adult",Ingestion,ROW('Dose co intskin- ref only '!$A13),FALSE),"&lt; Adult",HLOOKUP($C$4,Ingestion,ROW('Dose co intskin- ref only '!$A13),FALSE)*$C$5*1000),IF($C$4="Offspring worker",IF(HLOOKUP($C$4,Ingestion,ROW('Dose co intskin- ref only '!$A13),FALSE)&lt;HLOOKUP("Adult worker",Ingestion,ROW('Dose co intskin- ref only '!$A13),FALSE),"&lt; Adult worker",HLOOKUP($C$4,Ingestion,ROW('Dose co intskin- ref only '!$A13),FALSE)*$C$5*1000),HLOOKUP($C$4,Ingestion,ROW('Dose co intskin- ref only '!$A13),FALSE)*$C$5*1000))))</f>
      </c>
      <c r="D18" s="121"/>
      <c r="E18" s="122"/>
      <c r="F18" s="110">
        <f t="shared" si="1"/>
      </c>
      <c r="G18" s="133">
        <f t="shared" si="2"/>
      </c>
      <c r="H18" s="143"/>
    </row>
    <row r="19" spans="1:15" ht="12.75" customHeight="1">
      <c r="A19" s="87">
        <f t="shared" si="0"/>
      </c>
      <c r="B19" s="120" t="str">
        <f>'Dose co intskin- ref only '!A20</f>
        <v>Sn+126</v>
      </c>
      <c r="C19" s="109">
        <f>IF($C$4="","",IF(HLOOKUP($C$4,Ingestion,ROW('Dose co intskin- ref only '!$A14),FALSE)="No Data","No Dose Data",IF($C$4="Offspring",IF(HLOOKUP($C$4,Ingestion,ROW('Dose co intskin- ref only '!$A14),FALSE)&lt;HLOOKUP("Adult",Ingestion,ROW('Dose co intskin- ref only '!$A14),FALSE),"&lt; Adult",HLOOKUP($C$4,Ingestion,ROW('Dose co intskin- ref only '!$A14),FALSE)*$C$5*1000),IF($C$4="Offspring worker",IF(HLOOKUP($C$4,Ingestion,ROW('Dose co intskin- ref only '!$A14),FALSE)&lt;HLOOKUP("Adult worker",Ingestion,ROW('Dose co intskin- ref only '!$A14),FALSE),"&lt; Adult worker",HLOOKUP($C$4,Ingestion,ROW('Dose co intskin- ref only '!$A14),FALSE)*$C$5*1000),HLOOKUP($C$4,Ingestion,ROW('Dose co intskin- ref only '!$A14),FALSE)*$C$5*1000))))</f>
      </c>
      <c r="D19" s="121"/>
      <c r="E19" s="122"/>
      <c r="F19" s="110">
        <f t="shared" si="1"/>
      </c>
      <c r="G19" s="133">
        <f t="shared" si="2"/>
      </c>
      <c r="H19" s="143"/>
      <c r="M19" s="18"/>
      <c r="N19" s="6"/>
      <c r="O19" s="19"/>
    </row>
    <row r="20" spans="1:8" ht="12.75" customHeight="1">
      <c r="A20" s="87">
        <f t="shared" si="0"/>
      </c>
      <c r="B20" s="120" t="str">
        <f>'Dose co intskin- ref only '!A21</f>
        <v>I-129</v>
      </c>
      <c r="C20" s="109">
        <f>IF($C$4="","",IF(HLOOKUP($C$4,Ingestion,ROW('Dose co intskin- ref only '!$A15),FALSE)="No Data","No Dose Data",IF($C$4="Offspring",IF(HLOOKUP($C$4,Ingestion,ROW('Dose co intskin- ref only '!$A15),FALSE)&lt;HLOOKUP("Adult",Ingestion,ROW('Dose co intskin- ref only '!$A15),FALSE),"&lt; Adult",HLOOKUP($C$4,Ingestion,ROW('Dose co intskin- ref only '!$A15),FALSE)*$C$5*1000),IF($C$4="Offspring worker",IF(HLOOKUP($C$4,Ingestion,ROW('Dose co intskin- ref only '!$A15),FALSE)&lt;HLOOKUP("Adult worker",Ingestion,ROW('Dose co intskin- ref only '!$A15),FALSE),"&lt; Adult worker",HLOOKUP($C$4,Ingestion,ROW('Dose co intskin- ref only '!$A15),FALSE)*$C$5*1000),HLOOKUP($C$4,Ingestion,ROW('Dose co intskin- ref only '!$A15),FALSE)*$C$5*1000))))</f>
      </c>
      <c r="D20" s="121"/>
      <c r="E20" s="122"/>
      <c r="F20" s="110">
        <f t="shared" si="1"/>
      </c>
      <c r="G20" s="133">
        <f t="shared" si="2"/>
      </c>
      <c r="H20" s="143"/>
    </row>
    <row r="21" spans="1:8" ht="12.75" customHeight="1">
      <c r="A21" s="87">
        <f t="shared" si="0"/>
      </c>
      <c r="B21" s="120" t="str">
        <f>'Dose co intskin- ref only '!A22</f>
        <v>Cs-134</v>
      </c>
      <c r="C21" s="109">
        <f>IF($C$4="","",IF(HLOOKUP($C$4,Ingestion,ROW('Dose co intskin- ref only '!$A16),FALSE)="No Data","No Dose Data",IF($C$4="Offspring",IF(HLOOKUP($C$4,Ingestion,ROW('Dose co intskin- ref only '!$A16),FALSE)&lt;HLOOKUP("Adult",Ingestion,ROW('Dose co intskin- ref only '!$A16),FALSE),"&lt; Adult",HLOOKUP($C$4,Ingestion,ROW('Dose co intskin- ref only '!$A16),FALSE)*$C$5*1000),IF($C$4="Offspring worker",IF(HLOOKUP($C$4,Ingestion,ROW('Dose co intskin- ref only '!$A16),FALSE)&lt;HLOOKUP("Adult worker",Ingestion,ROW('Dose co intskin- ref only '!$A16),FALSE),"&lt; Adult worker",HLOOKUP($C$4,Ingestion,ROW('Dose co intskin- ref only '!$A16),FALSE)*$C$5*1000),HLOOKUP($C$4,Ingestion,ROW('Dose co intskin- ref only '!$A16),FALSE)*$C$5*1000))))</f>
      </c>
      <c r="D21" s="121"/>
      <c r="E21" s="122"/>
      <c r="F21" s="110">
        <f t="shared" si="1"/>
      </c>
      <c r="G21" s="133">
        <f t="shared" si="2"/>
      </c>
      <c r="H21" s="143"/>
    </row>
    <row r="22" spans="1:8" ht="12.75" customHeight="1">
      <c r="A22" s="87">
        <f t="shared" si="0"/>
      </c>
      <c r="B22" s="120" t="str">
        <f>'Dose co intskin- ref only '!A23</f>
        <v>Cs+137</v>
      </c>
      <c r="C22" s="109">
        <f>IF($C$4="","",IF(HLOOKUP($C$4,Ingestion,ROW('Dose co intskin- ref only '!$A17),FALSE)="No Data","No Dose Data",IF($C$4="Offspring",IF(HLOOKUP($C$4,Ingestion,ROW('Dose co intskin- ref only '!$A17),FALSE)&lt;HLOOKUP("Adult",Ingestion,ROW('Dose co intskin- ref only '!$A17),FALSE),"&lt; Adult",HLOOKUP($C$4,Ingestion,ROW('Dose co intskin- ref only '!$A17),FALSE)*$C$5*1000),IF($C$4="Offspring worker",IF(HLOOKUP($C$4,Ingestion,ROW('Dose co intskin- ref only '!$A17),FALSE)&lt;HLOOKUP("Adult worker",Ingestion,ROW('Dose co intskin- ref only '!$A17),FALSE),"&lt; Adult worker",HLOOKUP($C$4,Ingestion,ROW('Dose co intskin- ref only '!$A17),FALSE)*$C$5*1000),HLOOKUP($C$4,Ingestion,ROW('Dose co intskin- ref only '!$A17),FALSE)*$C$5*1000))))</f>
      </c>
      <c r="D22" s="121"/>
      <c r="E22" s="122"/>
      <c r="F22" s="110">
        <f t="shared" si="1"/>
      </c>
      <c r="G22" s="133">
        <f t="shared" si="2"/>
      </c>
      <c r="H22" s="143"/>
    </row>
    <row r="23" spans="1:8" ht="12.75" customHeight="1">
      <c r="A23" s="87">
        <f t="shared" si="0"/>
      </c>
      <c r="B23" s="120" t="str">
        <f>'Dose co intskin- ref only '!A24</f>
        <v>Pb+210</v>
      </c>
      <c r="C23" s="109">
        <f>IF($C$4="","",IF(HLOOKUP($C$4,Ingestion,ROW('Dose co intskin- ref only '!$A18),FALSE)="No Data","No Dose Data",IF($C$4="Offspring",IF(HLOOKUP($C$4,Ingestion,ROW('Dose co intskin- ref only '!$A18),FALSE)&lt;HLOOKUP("Adult",Ingestion,ROW('Dose co intskin- ref only '!$A18),FALSE),"&lt; Adult",HLOOKUP($C$4,Ingestion,ROW('Dose co intskin- ref only '!$A18),FALSE)*$C$5*1000),IF($C$4="Offspring worker",IF(HLOOKUP($C$4,Ingestion,ROW('Dose co intskin- ref only '!$A18),FALSE)&lt;HLOOKUP("Adult worker",Ingestion,ROW('Dose co intskin- ref only '!$A18),FALSE),"&lt; Adult worker",HLOOKUP($C$4,Ingestion,ROW('Dose co intskin- ref only '!$A18),FALSE)*$C$5*1000),HLOOKUP($C$4,Ingestion,ROW('Dose co intskin- ref only '!$A18),FALSE)*$C$5*1000))))</f>
      </c>
      <c r="D23" s="121"/>
      <c r="E23" s="122"/>
      <c r="F23" s="110">
        <f t="shared" si="1"/>
      </c>
      <c r="G23" s="133">
        <f t="shared" si="2"/>
      </c>
      <c r="H23" s="143"/>
    </row>
    <row r="24" spans="1:8" ht="12.75" customHeight="1">
      <c r="A24" s="87">
        <f t="shared" si="0"/>
      </c>
      <c r="B24" s="120" t="str">
        <f>'Dose co intskin- ref only '!A25</f>
        <v>Po-210</v>
      </c>
      <c r="C24" s="109">
        <f>IF($C$4="","",IF(HLOOKUP($C$4,Ingestion,ROW('Dose co intskin- ref only '!$A19),FALSE)="No Data","No Dose Data",IF($C$4="Offspring",IF(HLOOKUP($C$4,Ingestion,ROW('Dose co intskin- ref only '!$A19),FALSE)&lt;HLOOKUP("Adult",Ingestion,ROW('Dose co intskin- ref only '!$A19),FALSE),"&lt; Adult",HLOOKUP($C$4,Ingestion,ROW('Dose co intskin- ref only '!$A19),FALSE)*$C$5*1000),IF($C$4="Offspring worker",IF(HLOOKUP($C$4,Ingestion,ROW('Dose co intskin- ref only '!$A19),FALSE)&lt;HLOOKUP("Adult worker",Ingestion,ROW('Dose co intskin- ref only '!$A19),FALSE),"&lt; Adult worker",HLOOKUP($C$4,Ingestion,ROW('Dose co intskin- ref only '!$A19),FALSE)*$C$5*1000),HLOOKUP($C$4,Ingestion,ROW('Dose co intskin- ref only '!$A19),FALSE)*$C$5*1000))))</f>
      </c>
      <c r="D24" s="121"/>
      <c r="E24" s="122"/>
      <c r="F24" s="110">
        <f t="shared" si="1"/>
      </c>
      <c r="G24" s="133">
        <f t="shared" si="2"/>
      </c>
      <c r="H24" s="143"/>
    </row>
    <row r="25" spans="1:8" ht="12.75" customHeight="1">
      <c r="A25" s="87">
        <f t="shared" si="0"/>
      </c>
      <c r="B25" s="120" t="str">
        <f>'Dose co intskin- ref only '!A26</f>
        <v>Ra+226</v>
      </c>
      <c r="C25" s="109">
        <f>IF($C$4="","",IF(HLOOKUP($C$4,Ingestion,ROW('Dose co intskin- ref only '!$A20),FALSE)="No Data","No Dose Data",IF($C$4="Offspring",IF(HLOOKUP($C$4,Ingestion,ROW('Dose co intskin- ref only '!$A20),FALSE)&lt;HLOOKUP("Adult",Ingestion,ROW('Dose co intskin- ref only '!$A20),FALSE),"&lt; Adult",HLOOKUP($C$4,Ingestion,ROW('Dose co intskin- ref only '!$A20),FALSE)*$C$5*1000),IF($C$4="Offspring worker",IF(HLOOKUP($C$4,Ingestion,ROW('Dose co intskin- ref only '!$A20),FALSE)&lt;HLOOKUP("Adult worker",Ingestion,ROW('Dose co intskin- ref only '!$A20),FALSE),"&lt; Adult worker",HLOOKUP($C$4,Ingestion,ROW('Dose co intskin- ref only '!$A20),FALSE)*$C$5*1000),HLOOKUP($C$4,Ingestion,ROW('Dose co intskin- ref only '!$A20),FALSE)*$C$5*1000))))</f>
      </c>
      <c r="D25" s="121"/>
      <c r="E25" s="122"/>
      <c r="F25" s="110">
        <f t="shared" si="1"/>
      </c>
      <c r="G25" s="133">
        <f t="shared" si="2"/>
      </c>
      <c r="H25" s="143"/>
    </row>
    <row r="26" spans="1:8" ht="12.75" customHeight="1">
      <c r="A26" s="87">
        <f t="shared" si="0"/>
      </c>
      <c r="B26" s="120" t="str">
        <f>'Dose co intskin- ref only '!A27</f>
        <v>Ra+228</v>
      </c>
      <c r="C26" s="109">
        <f>IF($C$4="","",IF(HLOOKUP($C$4,Ingestion,ROW('Dose co intskin- ref only '!$A21),FALSE)="No Data","No Dose Data",IF($C$4="Offspring",IF(HLOOKUP($C$4,Ingestion,ROW('Dose co intskin- ref only '!$A21),FALSE)&lt;HLOOKUP("Adult",Ingestion,ROW('Dose co intskin- ref only '!$A21),FALSE),"&lt; Adult",HLOOKUP($C$4,Ingestion,ROW('Dose co intskin- ref only '!$A21),FALSE)*$C$5*1000),IF($C$4="Offspring worker",IF(HLOOKUP($C$4,Ingestion,ROW('Dose co intskin- ref only '!$A21),FALSE)&lt;HLOOKUP("Adult worker",Ingestion,ROW('Dose co intskin- ref only '!$A21),FALSE),"&lt; Adult worker",HLOOKUP($C$4,Ingestion,ROW('Dose co intskin- ref only '!$A21),FALSE)*$C$5*1000),HLOOKUP($C$4,Ingestion,ROW('Dose co intskin- ref only '!$A21),FALSE)*$C$5*1000))))</f>
      </c>
      <c r="D26" s="121"/>
      <c r="E26" s="122"/>
      <c r="F26" s="110">
        <f t="shared" si="1"/>
      </c>
      <c r="G26" s="133">
        <f t="shared" si="2"/>
      </c>
      <c r="H26" s="143"/>
    </row>
    <row r="27" spans="1:8" ht="12.75" customHeight="1">
      <c r="A27" s="87">
        <f t="shared" si="0"/>
      </c>
      <c r="B27" s="120" t="str">
        <f>'Dose co intskin- ref only '!A28</f>
        <v>Th+228</v>
      </c>
      <c r="C27" s="109">
        <f>IF($C$4="","",IF(HLOOKUP($C$4,Ingestion,ROW('Dose co intskin- ref only '!$A22),FALSE)="No Data","No Dose Data",IF($C$4="Offspring",IF(HLOOKUP($C$4,Ingestion,ROW('Dose co intskin- ref only '!$A22),FALSE)&lt;HLOOKUP("Adult",Ingestion,ROW('Dose co intskin- ref only '!$A22),FALSE),"&lt; Adult",HLOOKUP($C$4,Ingestion,ROW('Dose co intskin- ref only '!$A22),FALSE)*$C$5*1000),IF($C$4="Offspring worker",IF(HLOOKUP($C$4,Ingestion,ROW('Dose co intskin- ref only '!$A22),FALSE)&lt;HLOOKUP("Adult worker",Ingestion,ROW('Dose co intskin- ref only '!$A22),FALSE),"&lt; Adult worker",HLOOKUP($C$4,Ingestion,ROW('Dose co intskin- ref only '!$A22),FALSE)*$C$5*1000),HLOOKUP($C$4,Ingestion,ROW('Dose co intskin- ref only '!$A22),FALSE)*$C$5*1000))))</f>
      </c>
      <c r="D27" s="121"/>
      <c r="E27" s="122"/>
      <c r="F27" s="110">
        <f t="shared" si="1"/>
      </c>
      <c r="G27" s="133">
        <f t="shared" si="2"/>
      </c>
      <c r="H27" s="143"/>
    </row>
    <row r="28" spans="1:8" ht="12.75" customHeight="1">
      <c r="A28" s="87">
        <f t="shared" si="0"/>
      </c>
      <c r="B28" s="120" t="str">
        <f>'Dose co intskin- ref only '!A29</f>
        <v>Th+229</v>
      </c>
      <c r="C28" s="109">
        <f>IF($C$4="","",IF(HLOOKUP($C$4,Ingestion,ROW('Dose co intskin- ref only '!$A23),FALSE)="No Data","No Dose Data",IF($C$4="Offspring",IF(HLOOKUP($C$4,Ingestion,ROW('Dose co intskin- ref only '!$A23),FALSE)&lt;HLOOKUP("Adult",Ingestion,ROW('Dose co intskin- ref only '!$A23),FALSE),"&lt; Adult",HLOOKUP($C$4,Ingestion,ROW('Dose co intskin- ref only '!$A23),FALSE)*$C$5*1000),IF($C$4="Offspring worker",IF(HLOOKUP($C$4,Ingestion,ROW('Dose co intskin- ref only '!$A23),FALSE)&lt;HLOOKUP("Adult worker",Ingestion,ROW('Dose co intskin- ref only '!$A23),FALSE),"&lt; Adult worker",HLOOKUP($C$4,Ingestion,ROW('Dose co intskin- ref only '!$A23),FALSE)*$C$5*1000),HLOOKUP($C$4,Ingestion,ROW('Dose co intskin- ref only '!$A23),FALSE)*$C$5*1000))))</f>
      </c>
      <c r="D28" s="121"/>
      <c r="E28" s="122"/>
      <c r="F28" s="110">
        <f t="shared" si="1"/>
      </c>
      <c r="G28" s="133">
        <f t="shared" si="2"/>
      </c>
      <c r="H28" s="143"/>
    </row>
    <row r="29" spans="1:8" ht="12.75" customHeight="1">
      <c r="A29" s="87">
        <f t="shared" si="0"/>
      </c>
      <c r="B29" s="120" t="str">
        <f>'Dose co intskin- ref only '!A30</f>
        <v>Th-230</v>
      </c>
      <c r="C29" s="109">
        <f>IF($C$4="","",IF(HLOOKUP($C$4,Ingestion,ROW('Dose co intskin- ref only '!$A24),FALSE)="No Data","No Dose Data",IF($C$4="Offspring",IF(HLOOKUP($C$4,Ingestion,ROW('Dose co intskin- ref only '!$A24),FALSE)&lt;HLOOKUP("Adult",Ingestion,ROW('Dose co intskin- ref only '!$A24),FALSE),"&lt; Adult",HLOOKUP($C$4,Ingestion,ROW('Dose co intskin- ref only '!$A24),FALSE)*$C$5*1000),IF($C$4="Offspring worker",IF(HLOOKUP($C$4,Ingestion,ROW('Dose co intskin- ref only '!$A24),FALSE)&lt;HLOOKUP("Adult worker",Ingestion,ROW('Dose co intskin- ref only '!$A24),FALSE),"&lt; Adult worker",HLOOKUP($C$4,Ingestion,ROW('Dose co intskin- ref only '!$A24),FALSE)*$C$5*1000),HLOOKUP($C$4,Ingestion,ROW('Dose co intskin- ref only '!$A24),FALSE)*$C$5*1000))))</f>
      </c>
      <c r="D29" s="121"/>
      <c r="E29" s="122"/>
      <c r="F29" s="110">
        <f t="shared" si="1"/>
      </c>
      <c r="G29" s="133">
        <f t="shared" si="2"/>
      </c>
      <c r="H29" s="143"/>
    </row>
    <row r="30" spans="1:8" ht="12.75" customHeight="1">
      <c r="A30" s="87">
        <f t="shared" si="0"/>
      </c>
      <c r="B30" s="120" t="str">
        <f>'Dose co intskin- ref only '!A31</f>
        <v>Th-232</v>
      </c>
      <c r="C30" s="109">
        <f>IF($C$4="","",IF(HLOOKUP($C$4,Ingestion,ROW('Dose co intskin- ref only '!$A25),FALSE)="No Data","No Dose Data",IF($C$4="Offspring",IF(HLOOKUP($C$4,Ingestion,ROW('Dose co intskin- ref only '!$A25),FALSE)&lt;HLOOKUP("Adult",Ingestion,ROW('Dose co intskin- ref only '!$A25),FALSE),"&lt; Adult",HLOOKUP($C$4,Ingestion,ROW('Dose co intskin- ref only '!$A25),FALSE)*$C$5*1000),IF($C$4="Offspring worker",IF(HLOOKUP($C$4,Ingestion,ROW('Dose co intskin- ref only '!$A25),FALSE)&lt;HLOOKUP("Adult worker",Ingestion,ROW('Dose co intskin- ref only '!$A25),FALSE),"&lt; Adult worker",HLOOKUP($C$4,Ingestion,ROW('Dose co intskin- ref only '!$A25),FALSE)*$C$5*1000),HLOOKUP($C$4,Ingestion,ROW('Dose co intskin- ref only '!$A25),FALSE)*$C$5*1000))))</f>
      </c>
      <c r="D30" s="121"/>
      <c r="E30" s="122"/>
      <c r="F30" s="110">
        <f t="shared" si="1"/>
      </c>
      <c r="G30" s="133">
        <f t="shared" si="2"/>
      </c>
      <c r="H30" s="143"/>
    </row>
    <row r="31" spans="1:8" ht="12.75" customHeight="1">
      <c r="A31" s="87">
        <f t="shared" si="0"/>
      </c>
      <c r="B31" s="120" t="str">
        <f>'Dose co intskin- ref only '!A32</f>
        <v>Pa-231</v>
      </c>
      <c r="C31" s="109">
        <f>IF($C$4="","",IF(HLOOKUP($C$4,Ingestion,ROW('Dose co intskin- ref only '!$A26),FALSE)="No Data","No Dose Data",IF($C$4="Offspring",IF(HLOOKUP($C$4,Ingestion,ROW('Dose co intskin- ref only '!$A26),FALSE)&lt;HLOOKUP("Adult",Ingestion,ROW('Dose co intskin- ref only '!$A26),FALSE),"&lt; Adult",HLOOKUP($C$4,Ingestion,ROW('Dose co intskin- ref only '!$A26),FALSE)*$C$5*1000),IF($C$4="Offspring worker",IF(HLOOKUP($C$4,Ingestion,ROW('Dose co intskin- ref only '!$A26),FALSE)&lt;HLOOKUP("Adult worker",Ingestion,ROW('Dose co intskin- ref only '!$A26),FALSE),"&lt; Adult worker",HLOOKUP($C$4,Ingestion,ROW('Dose co intskin- ref only '!$A26),FALSE)*$C$5*1000),HLOOKUP($C$4,Ingestion,ROW('Dose co intskin- ref only '!$A26),FALSE)*$C$5*1000))))</f>
      </c>
      <c r="D31" s="121"/>
      <c r="E31" s="122"/>
      <c r="F31" s="110">
        <f t="shared" si="1"/>
      </c>
      <c r="G31" s="133">
        <f t="shared" si="2"/>
      </c>
      <c r="H31" s="143"/>
    </row>
    <row r="32" spans="1:8" ht="12.75" customHeight="1">
      <c r="A32" s="87">
        <f t="shared" si="0"/>
      </c>
      <c r="B32" s="120" t="str">
        <f>'Dose co intskin- ref only '!A33</f>
        <v>U-233</v>
      </c>
      <c r="C32" s="109">
        <f>IF($C$4="","",IF(HLOOKUP($C$4,Ingestion,ROW('Dose co intskin- ref only '!$A27),FALSE)="No Data","No Dose Data",IF($C$4="Offspring",IF(HLOOKUP($C$4,Ingestion,ROW('Dose co intskin- ref only '!$A27),FALSE)&lt;HLOOKUP("Adult",Ingestion,ROW('Dose co intskin- ref only '!$A27),FALSE),"&lt; Adult",HLOOKUP($C$4,Ingestion,ROW('Dose co intskin- ref only '!$A27),FALSE)*$C$5*1000),IF($C$4="Offspring worker",IF(HLOOKUP($C$4,Ingestion,ROW('Dose co intskin- ref only '!$A27),FALSE)&lt;HLOOKUP("Adult worker",Ingestion,ROW('Dose co intskin- ref only '!$A27),FALSE),"&lt; Adult worker",HLOOKUP($C$4,Ingestion,ROW('Dose co intskin- ref only '!$A27),FALSE)*$C$5*1000),HLOOKUP($C$4,Ingestion,ROW('Dose co intskin- ref only '!$A27),FALSE)*$C$5*1000))))</f>
      </c>
      <c r="D32" s="121"/>
      <c r="E32" s="122"/>
      <c r="F32" s="110">
        <f t="shared" si="1"/>
      </c>
      <c r="G32" s="133">
        <f t="shared" si="2"/>
      </c>
      <c r="H32" s="143"/>
    </row>
    <row r="33" spans="1:8" ht="12.75" customHeight="1">
      <c r="A33" s="87">
        <f t="shared" si="0"/>
      </c>
      <c r="B33" s="120" t="str">
        <f>'Dose co intskin- ref only '!A34</f>
        <v>U-234</v>
      </c>
      <c r="C33" s="109">
        <f>IF($C$4="","",IF(HLOOKUP($C$4,Ingestion,ROW('Dose co intskin- ref only '!$A28),FALSE)="No Data","No Dose Data",IF($C$4="Offspring",IF(HLOOKUP($C$4,Ingestion,ROW('Dose co intskin- ref only '!$A28),FALSE)&lt;HLOOKUP("Adult",Ingestion,ROW('Dose co intskin- ref only '!$A28),FALSE),"&lt; Adult",HLOOKUP($C$4,Ingestion,ROW('Dose co intskin- ref only '!$A28),FALSE)*$C$5*1000),IF($C$4="Offspring worker",IF(HLOOKUP($C$4,Ingestion,ROW('Dose co intskin- ref only '!$A28),FALSE)&lt;HLOOKUP("Adult worker",Ingestion,ROW('Dose co intskin- ref only '!$A28),FALSE),"&lt; Adult worker",HLOOKUP($C$4,Ingestion,ROW('Dose co intskin- ref only '!$A28),FALSE)*$C$5*1000),HLOOKUP($C$4,Ingestion,ROW('Dose co intskin- ref only '!$A28),FALSE)*$C$5*1000))))</f>
      </c>
      <c r="D33" s="121"/>
      <c r="E33" s="122"/>
      <c r="F33" s="110">
        <f t="shared" si="1"/>
      </c>
      <c r="G33" s="133">
        <f t="shared" si="2"/>
      </c>
      <c r="H33" s="143"/>
    </row>
    <row r="34" spans="1:8" ht="12.75" customHeight="1">
      <c r="A34" s="87">
        <f t="shared" si="0"/>
      </c>
      <c r="B34" s="120" t="str">
        <f>'Dose co intskin- ref only '!A35</f>
        <v>U+235</v>
      </c>
      <c r="C34" s="109">
        <f>IF($C$4="","",IF(HLOOKUP($C$4,Ingestion,ROW('Dose co intskin- ref only '!$A29),FALSE)="No Data","No Dose Data",IF($C$4="Offspring",IF(HLOOKUP($C$4,Ingestion,ROW('Dose co intskin- ref only '!$A29),FALSE)&lt;HLOOKUP("Adult",Ingestion,ROW('Dose co intskin- ref only '!$A29),FALSE),"&lt; Adult",HLOOKUP($C$4,Ingestion,ROW('Dose co intskin- ref only '!$A29),FALSE)*$C$5*1000),IF($C$4="Offspring worker",IF(HLOOKUP($C$4,Ingestion,ROW('Dose co intskin- ref only '!$A29),FALSE)&lt;HLOOKUP("Adult worker",Ingestion,ROW('Dose co intskin- ref only '!$A29),FALSE),"&lt; Adult worker",HLOOKUP($C$4,Ingestion,ROW('Dose co intskin- ref only '!$A29),FALSE)*$C$5*1000),HLOOKUP($C$4,Ingestion,ROW('Dose co intskin- ref only '!$A29),FALSE)*$C$5*1000))))</f>
      </c>
      <c r="D34" s="121"/>
      <c r="E34" s="122"/>
      <c r="F34" s="110">
        <f t="shared" si="1"/>
      </c>
      <c r="G34" s="133">
        <f t="shared" si="2"/>
      </c>
      <c r="H34" s="143"/>
    </row>
    <row r="35" spans="1:8" ht="12.75" customHeight="1">
      <c r="A35" s="87">
        <f t="shared" si="0"/>
      </c>
      <c r="B35" s="120" t="str">
        <f>'Dose co intskin- ref only '!A36</f>
        <v>U-236</v>
      </c>
      <c r="C35" s="109">
        <f>IF($C$4="","",IF(HLOOKUP($C$4,Ingestion,ROW('Dose co intskin- ref only '!$A30),FALSE)="No Data","No Dose Data",IF($C$4="Offspring",IF(HLOOKUP($C$4,Ingestion,ROW('Dose co intskin- ref only '!$A30),FALSE)&lt;HLOOKUP("Adult",Ingestion,ROW('Dose co intskin- ref only '!$A30),FALSE),"&lt; Adult",HLOOKUP($C$4,Ingestion,ROW('Dose co intskin- ref only '!$A30),FALSE)*$C$5*1000),IF($C$4="Offspring worker",IF(HLOOKUP($C$4,Ingestion,ROW('Dose co intskin- ref only '!$A30),FALSE)&lt;HLOOKUP("Adult worker",Ingestion,ROW('Dose co intskin- ref only '!$A30),FALSE),"&lt; Adult worker",HLOOKUP($C$4,Ingestion,ROW('Dose co intskin- ref only '!$A30),FALSE)*$C$5*1000),HLOOKUP($C$4,Ingestion,ROW('Dose co intskin- ref only '!$A30),FALSE)*$C$5*1000))))</f>
      </c>
      <c r="D35" s="121"/>
      <c r="E35" s="122"/>
      <c r="F35" s="110">
        <f t="shared" si="1"/>
      </c>
      <c r="G35" s="133">
        <f t="shared" si="2"/>
      </c>
      <c r="H35" s="143"/>
    </row>
    <row r="36" spans="1:8" ht="12.75" customHeight="1">
      <c r="A36" s="87">
        <f t="shared" si="0"/>
      </c>
      <c r="B36" s="120" t="str">
        <f>'Dose co intskin- ref only '!A37</f>
        <v>U+238</v>
      </c>
      <c r="C36" s="109">
        <f>IF($C$4="","",IF(HLOOKUP($C$4,Ingestion,ROW('Dose co intskin- ref only '!$A31),FALSE)="No Data","No Dose Data",IF($C$4="Offspring",IF(HLOOKUP($C$4,Ingestion,ROW('Dose co intskin- ref only '!$A31),FALSE)&lt;HLOOKUP("Adult",Ingestion,ROW('Dose co intskin- ref only '!$A31),FALSE),"&lt; Adult",HLOOKUP($C$4,Ingestion,ROW('Dose co intskin- ref only '!$A31),FALSE)*$C$5*1000),IF($C$4="Offspring worker",IF(HLOOKUP($C$4,Ingestion,ROW('Dose co intskin- ref only '!$A31),FALSE)&lt;HLOOKUP("Adult worker",Ingestion,ROW('Dose co intskin- ref only '!$A31),FALSE),"&lt; Adult worker",HLOOKUP($C$4,Ingestion,ROW('Dose co intskin- ref only '!$A31),FALSE)*$C$5*1000),HLOOKUP($C$4,Ingestion,ROW('Dose co intskin- ref only '!$A31),FALSE)*$C$5*1000))))</f>
      </c>
      <c r="D36" s="121"/>
      <c r="E36" s="122"/>
      <c r="F36" s="110">
        <f t="shared" si="1"/>
      </c>
      <c r="G36" s="133">
        <f t="shared" si="2"/>
      </c>
      <c r="H36" s="143"/>
    </row>
    <row r="37" spans="1:8" ht="12.75" customHeight="1">
      <c r="A37" s="87">
        <f t="shared" si="0"/>
      </c>
      <c r="B37" s="120" t="str">
        <f>'Dose co intskin- ref only '!A38</f>
        <v>Np+237</v>
      </c>
      <c r="C37" s="109">
        <f>IF($C$4="","",IF(HLOOKUP($C$4,Ingestion,ROW('Dose co intskin- ref only '!$A32),FALSE)="No Data","No Dose Data",IF($C$4="Offspring",IF(HLOOKUP($C$4,Ingestion,ROW('Dose co intskin- ref only '!$A32),FALSE)&lt;HLOOKUP("Adult",Ingestion,ROW('Dose co intskin- ref only '!$A32),FALSE),"&lt; Adult",HLOOKUP($C$4,Ingestion,ROW('Dose co intskin- ref only '!$A32),FALSE)*$C$5*1000),IF($C$4="Offspring worker",IF(HLOOKUP($C$4,Ingestion,ROW('Dose co intskin- ref only '!$A32),FALSE)&lt;HLOOKUP("Adult worker",Ingestion,ROW('Dose co intskin- ref only '!$A32),FALSE),"&lt; Adult worker",HLOOKUP($C$4,Ingestion,ROW('Dose co intskin- ref only '!$A32),FALSE)*$C$5*1000),HLOOKUP($C$4,Ingestion,ROW('Dose co intskin- ref only '!$A32),FALSE)*$C$5*1000))))</f>
      </c>
      <c r="D37" s="121"/>
      <c r="E37" s="122"/>
      <c r="F37" s="110">
        <f t="shared" si="1"/>
      </c>
      <c r="G37" s="133">
        <f t="shared" si="2"/>
      </c>
      <c r="H37" s="143"/>
    </row>
    <row r="38" spans="1:8" ht="12.75" customHeight="1">
      <c r="A38" s="87">
        <f t="shared" si="0"/>
      </c>
      <c r="B38" s="120" t="str">
        <f>'Dose co intskin- ref only '!A39</f>
        <v>Pu-238</v>
      </c>
      <c r="C38" s="109">
        <f>IF($C$4="","",IF(HLOOKUP($C$4,Ingestion,ROW('Dose co intskin- ref only '!$A33),FALSE)="No Data","No Dose Data",IF($C$4="Offspring",IF(HLOOKUP($C$4,Ingestion,ROW('Dose co intskin- ref only '!$A33),FALSE)&lt;HLOOKUP("Adult",Ingestion,ROW('Dose co intskin- ref only '!$A33),FALSE),"&lt; Adult",HLOOKUP($C$4,Ingestion,ROW('Dose co intskin- ref only '!$A33),FALSE)*$C$5*1000),IF($C$4="Offspring worker",IF(HLOOKUP($C$4,Ingestion,ROW('Dose co intskin- ref only '!$A33),FALSE)&lt;HLOOKUP("Adult worker",Ingestion,ROW('Dose co intskin- ref only '!$A33),FALSE),"&lt; Adult worker",HLOOKUP($C$4,Ingestion,ROW('Dose co intskin- ref only '!$A33),FALSE)*$C$5*1000),HLOOKUP($C$4,Ingestion,ROW('Dose co intskin- ref only '!$A33),FALSE)*$C$5*1000))))</f>
      </c>
      <c r="D38" s="121"/>
      <c r="E38" s="122"/>
      <c r="F38" s="110">
        <f t="shared" si="1"/>
      </c>
      <c r="G38" s="133">
        <f t="shared" si="2"/>
      </c>
      <c r="H38" s="143"/>
    </row>
    <row r="39" spans="1:8" ht="12.75" customHeight="1">
      <c r="A39" s="87">
        <f t="shared" si="0"/>
      </c>
      <c r="B39" s="120" t="str">
        <f>'Dose co intskin- ref only '!A40</f>
        <v>Pu-239</v>
      </c>
      <c r="C39" s="109">
        <f>IF($C$4="","",IF(HLOOKUP($C$4,Ingestion,ROW('Dose co intskin- ref only '!$A34),FALSE)="No Data","No Dose Data",IF($C$4="Offspring",IF(HLOOKUP($C$4,Ingestion,ROW('Dose co intskin- ref only '!$A34),FALSE)&lt;HLOOKUP("Adult",Ingestion,ROW('Dose co intskin- ref only '!$A34),FALSE),"&lt; Adult",HLOOKUP($C$4,Ingestion,ROW('Dose co intskin- ref only '!$A34),FALSE)*$C$5*1000),IF($C$4="Offspring worker",IF(HLOOKUP($C$4,Ingestion,ROW('Dose co intskin- ref only '!$A34),FALSE)&lt;HLOOKUP("Adult worker",Ingestion,ROW('Dose co intskin- ref only '!$A34),FALSE),"&lt; Adult worker",HLOOKUP($C$4,Ingestion,ROW('Dose co intskin- ref only '!$A34),FALSE)*$C$5*1000),HLOOKUP($C$4,Ingestion,ROW('Dose co intskin- ref only '!$A34),FALSE)*$C$5*1000))))</f>
      </c>
      <c r="D39" s="121"/>
      <c r="E39" s="122"/>
      <c r="F39" s="110">
        <f t="shared" si="1"/>
      </c>
      <c r="G39" s="133">
        <f t="shared" si="2"/>
      </c>
      <c r="H39" s="143"/>
    </row>
    <row r="40" spans="1:8" ht="12.75" customHeight="1">
      <c r="A40" s="87">
        <f t="shared" si="0"/>
      </c>
      <c r="B40" s="120" t="str">
        <f>'Dose co intskin- ref only '!A41</f>
        <v>Pu-240</v>
      </c>
      <c r="C40" s="109">
        <f>IF($C$4="","",IF(HLOOKUP($C$4,Ingestion,ROW('Dose co intskin- ref only '!$A35),FALSE)="No Data","No Dose Data",IF($C$4="Offspring",IF(HLOOKUP($C$4,Ingestion,ROW('Dose co intskin- ref only '!$A35),FALSE)&lt;HLOOKUP("Adult",Ingestion,ROW('Dose co intskin- ref only '!$A35),FALSE),"&lt; Adult",HLOOKUP($C$4,Ingestion,ROW('Dose co intskin- ref only '!$A35),FALSE)*$C$5*1000),IF($C$4="Offspring worker",IF(HLOOKUP($C$4,Ingestion,ROW('Dose co intskin- ref only '!$A35),FALSE)&lt;HLOOKUP("Adult worker",Ingestion,ROW('Dose co intskin- ref only '!$A35),FALSE),"&lt; Adult worker",HLOOKUP($C$4,Ingestion,ROW('Dose co intskin- ref only '!$A35),FALSE)*$C$5*1000),HLOOKUP($C$4,Ingestion,ROW('Dose co intskin- ref only '!$A35),FALSE)*$C$5*1000))))</f>
      </c>
      <c r="D40" s="121"/>
      <c r="E40" s="122"/>
      <c r="F40" s="110">
        <f t="shared" si="1"/>
      </c>
      <c r="G40" s="133">
        <f t="shared" si="2"/>
      </c>
      <c r="H40" s="143"/>
    </row>
    <row r="41" spans="1:8" ht="12.75" customHeight="1">
      <c r="A41" s="87">
        <f t="shared" si="0"/>
      </c>
      <c r="B41" s="120" t="str">
        <f>'Dose co intskin- ref only '!A42</f>
        <v>Pu-241</v>
      </c>
      <c r="C41" s="109">
        <f>IF($C$4="","",IF(HLOOKUP($C$4,Ingestion,ROW('Dose co intskin- ref only '!$A36),FALSE)="No Data","No Dose Data",IF($C$4="Offspring",IF(HLOOKUP($C$4,Ingestion,ROW('Dose co intskin- ref only '!$A36),FALSE)&lt;HLOOKUP("Adult",Ingestion,ROW('Dose co intskin- ref only '!$A36),FALSE),"&lt; Adult",HLOOKUP($C$4,Ingestion,ROW('Dose co intskin- ref only '!$A36),FALSE)*$C$5*1000),IF($C$4="Offspring worker",IF(HLOOKUP($C$4,Ingestion,ROW('Dose co intskin- ref only '!$A36),FALSE)&lt;HLOOKUP("Adult worker",Ingestion,ROW('Dose co intskin- ref only '!$A36),FALSE),"&lt; Adult worker",HLOOKUP($C$4,Ingestion,ROW('Dose co intskin- ref only '!$A36),FALSE)*$C$5*1000),HLOOKUP($C$4,Ingestion,ROW('Dose co intskin- ref only '!$A36),FALSE)*$C$5*1000))))</f>
      </c>
      <c r="D41" s="121"/>
      <c r="E41" s="122"/>
      <c r="F41" s="110">
        <f t="shared" si="1"/>
      </c>
      <c r="G41" s="133">
        <f t="shared" si="2"/>
      </c>
      <c r="H41" s="143"/>
    </row>
    <row r="42" spans="1:8" ht="12.75" customHeight="1">
      <c r="A42" s="87">
        <f t="shared" si="0"/>
      </c>
      <c r="B42" s="120" t="str">
        <f>'Dose co intskin- ref only '!A43</f>
        <v>Pu-242</v>
      </c>
      <c r="C42" s="109">
        <f>IF($C$4="","",IF(HLOOKUP($C$4,Ingestion,ROW('Dose co intskin- ref only '!$A37),FALSE)="No Data","No Dose Data",IF($C$4="Offspring",IF(HLOOKUP($C$4,Ingestion,ROW('Dose co intskin- ref only '!$A37),FALSE)&lt;HLOOKUP("Adult",Ingestion,ROW('Dose co intskin- ref only '!$A37),FALSE),"&lt; Adult",HLOOKUP($C$4,Ingestion,ROW('Dose co intskin- ref only '!$A37),FALSE)*$C$5*1000),IF($C$4="Offspring worker",IF(HLOOKUP($C$4,Ingestion,ROW('Dose co intskin- ref only '!$A37),FALSE)&lt;HLOOKUP("Adult worker",Ingestion,ROW('Dose co intskin- ref only '!$A37),FALSE),"&lt; Adult worker",HLOOKUP($C$4,Ingestion,ROW('Dose co intskin- ref only '!$A37),FALSE)*$C$5*1000),HLOOKUP($C$4,Ingestion,ROW('Dose co intskin- ref only '!$A37),FALSE)*$C$5*1000))))</f>
      </c>
      <c r="D42" s="121"/>
      <c r="E42" s="122"/>
      <c r="F42" s="110">
        <f t="shared" si="1"/>
      </c>
      <c r="G42" s="133">
        <f t="shared" si="2"/>
      </c>
      <c r="H42" s="143"/>
    </row>
    <row r="43" spans="1:8" ht="12.75" customHeight="1">
      <c r="A43" s="87">
        <f t="shared" si="0"/>
      </c>
      <c r="B43" s="120" t="str">
        <f>'Dose co intskin- ref only '!A44</f>
        <v>Am-241</v>
      </c>
      <c r="C43" s="109">
        <f>IF($C$4="","",IF(HLOOKUP($C$4,Ingestion,ROW('Dose co intskin- ref only '!$A38),FALSE)="No Data","No Dose Data",IF($C$4="Offspring",IF(HLOOKUP($C$4,Ingestion,ROW('Dose co intskin- ref only '!$A38),FALSE)&lt;HLOOKUP("Adult",Ingestion,ROW('Dose co intskin- ref only '!$A38),FALSE),"&lt; Adult",HLOOKUP($C$4,Ingestion,ROW('Dose co intskin- ref only '!$A38),FALSE)*$C$5*1000),IF($C$4="Offspring worker",IF(HLOOKUP($C$4,Ingestion,ROW('Dose co intskin- ref only '!$A38),FALSE)&lt;HLOOKUP("Adult worker",Ingestion,ROW('Dose co intskin- ref only '!$A38),FALSE),"&lt; Adult worker",HLOOKUP($C$4,Ingestion,ROW('Dose co intskin- ref only '!$A38),FALSE)*$C$5*1000),HLOOKUP($C$4,Ingestion,ROW('Dose co intskin- ref only '!$A38),FALSE)*$C$5*1000))))</f>
      </c>
      <c r="D43" s="121"/>
      <c r="E43" s="122"/>
      <c r="F43" s="110">
        <f t="shared" si="1"/>
      </c>
      <c r="G43" s="133">
        <f t="shared" si="2"/>
      </c>
      <c r="H43" s="143"/>
    </row>
    <row r="44" spans="1:8" ht="12.75" customHeight="1">
      <c r="A44" s="87">
        <f t="shared" si="0"/>
      </c>
      <c r="B44" s="120" t="str">
        <f>'Dose co intskin- ref only '!A45</f>
        <v>Cm-242</v>
      </c>
      <c r="C44" s="109">
        <f>IF($C$4="","",IF(HLOOKUP($C$4,Ingestion,ROW('Dose co intskin- ref only '!$A39),FALSE)="No Data","No Dose Data",IF($C$4="Offspring",IF(HLOOKUP($C$4,Ingestion,ROW('Dose co intskin- ref only '!$A39),FALSE)&lt;HLOOKUP("Adult",Ingestion,ROW('Dose co intskin- ref only '!$A39),FALSE),"&lt; Adult",HLOOKUP($C$4,Ingestion,ROW('Dose co intskin- ref only '!$A39),FALSE)*$C$5*1000),IF($C$4="Offspring worker",IF(HLOOKUP($C$4,Ingestion,ROW('Dose co intskin- ref only '!$A39),FALSE)&lt;HLOOKUP("Adult worker",Ingestion,ROW('Dose co intskin- ref only '!$A39),FALSE),"&lt; Adult worker",HLOOKUP($C$4,Ingestion,ROW('Dose co intskin- ref only '!$A39),FALSE)*$C$5*1000),HLOOKUP($C$4,Ingestion,ROW('Dose co intskin- ref only '!$A39),FALSE)*$C$5*1000))))</f>
      </c>
      <c r="D44" s="121"/>
      <c r="E44" s="122"/>
      <c r="F44" s="110">
        <f t="shared" si="1"/>
      </c>
      <c r="G44" s="133">
        <f t="shared" si="2"/>
      </c>
      <c r="H44" s="143"/>
    </row>
    <row r="45" spans="1:8" ht="12.75" customHeight="1">
      <c r="A45" s="87">
        <f t="shared" si="0"/>
      </c>
      <c r="B45" s="120" t="str">
        <f>'Dose co intskin- ref only '!A46</f>
        <v>Cm-243</v>
      </c>
      <c r="C45" s="109">
        <f>IF($C$4="","",IF(HLOOKUP($C$4,Ingestion,ROW('Dose co intskin- ref only '!$A40),FALSE)="No Data","No Dose Data",IF($C$4="Offspring",IF(HLOOKUP($C$4,Ingestion,ROW('Dose co intskin- ref only '!$A40),FALSE)&lt;HLOOKUP("Adult",Ingestion,ROW('Dose co intskin- ref only '!$A40),FALSE),"&lt; Adult",HLOOKUP($C$4,Ingestion,ROW('Dose co intskin- ref only '!$A40),FALSE)*$C$5*1000),IF($C$4="Offspring worker",IF(HLOOKUP($C$4,Ingestion,ROW('Dose co intskin- ref only '!$A40),FALSE)&lt;HLOOKUP("Adult worker",Ingestion,ROW('Dose co intskin- ref only '!$A40),FALSE),"&lt; Adult worker",HLOOKUP($C$4,Ingestion,ROW('Dose co intskin- ref only '!$A40),FALSE)*$C$5*1000),HLOOKUP($C$4,Ingestion,ROW('Dose co intskin- ref only '!$A40),FALSE)*$C$5*1000))))</f>
      </c>
      <c r="D45" s="121"/>
      <c r="E45" s="122"/>
      <c r="F45" s="110">
        <f t="shared" si="1"/>
      </c>
      <c r="G45" s="133">
        <f t="shared" si="2"/>
      </c>
      <c r="H45" s="143"/>
    </row>
    <row r="46" spans="1:8" ht="12.75" customHeight="1">
      <c r="A46" s="87">
        <f t="shared" si="0"/>
      </c>
      <c r="B46" s="120" t="str">
        <f>'Dose co intskin- ref only '!A47</f>
        <v>Cm-244</v>
      </c>
      <c r="C46" s="109">
        <f>IF($C$4="","",IF(HLOOKUP($C$4,Ingestion,ROW('Dose co intskin- ref only '!$A41),FALSE)="No Data","No Dose Data",IF($C$4="Offspring",IF(HLOOKUP($C$4,Ingestion,ROW('Dose co intskin- ref only '!$A41),FALSE)&lt;HLOOKUP("Adult",Ingestion,ROW('Dose co intskin- ref only '!$A41),FALSE),"&lt; Adult",HLOOKUP($C$4,Ingestion,ROW('Dose co intskin- ref only '!$A41),FALSE)*$C$5*1000),IF($C$4="Offspring worker",IF(HLOOKUP($C$4,Ingestion,ROW('Dose co intskin- ref only '!$A41),FALSE)&lt;HLOOKUP("Adult worker",Ingestion,ROW('Dose co intskin- ref only '!$A41),FALSE),"&lt; Adult worker",HLOOKUP($C$4,Ingestion,ROW('Dose co intskin- ref only '!$A41),FALSE)*$C$5*1000),HLOOKUP($C$4,Ingestion,ROW('Dose co intskin- ref only '!$A41),FALSE)*$C$5*1000))))</f>
      </c>
      <c r="D46" s="121"/>
      <c r="E46" s="122"/>
      <c r="F46" s="110">
        <f t="shared" si="1"/>
      </c>
      <c r="G46" s="133">
        <f t="shared" si="2"/>
      </c>
      <c r="H46" s="143"/>
    </row>
    <row r="47" spans="1:8" s="31" customFormat="1" ht="12.75" customHeight="1">
      <c r="A47" s="87"/>
      <c r="B47" s="103"/>
      <c r="C47" s="104"/>
      <c r="E47" s="106"/>
      <c r="F47" s="104"/>
      <c r="G47" s="22"/>
      <c r="H47" s="95"/>
    </row>
    <row r="48" spans="2:6" ht="12.75" customHeight="1">
      <c r="B48" s="38" t="s">
        <v>120</v>
      </c>
      <c r="F48" s="44">
        <f>IF(SUM(F10:F46)=0,"",SUM(F10:F46))</f>
      </c>
    </row>
  </sheetData>
  <sheetProtection password="D841" sheet="1" objects="1" scenarios="1"/>
  <mergeCells count="9">
    <mergeCell ref="I5:L5"/>
    <mergeCell ref="B1:C1"/>
    <mergeCell ref="E1:G1"/>
    <mergeCell ref="E7:E8"/>
    <mergeCell ref="F7:F8"/>
    <mergeCell ref="I8:L12"/>
    <mergeCell ref="I6:L7"/>
    <mergeCell ref="G7:G8"/>
    <mergeCell ref="E4:G6"/>
  </mergeCells>
  <conditionalFormatting sqref="C47">
    <cfRule type="cellIs" priority="1" dxfId="0" operator="equal" stopIfTrue="1">
      <formula>"No Data"</formula>
    </cfRule>
  </conditionalFormatting>
  <conditionalFormatting sqref="C10:C46">
    <cfRule type="cellIs" priority="2" dxfId="0" operator="equal" stopIfTrue="1">
      <formula>"No Dose Data"</formula>
    </cfRule>
    <cfRule type="cellIs" priority="3" dxfId="0" operator="equal" stopIfTrue="1">
      <formula>"&lt; Adult"</formula>
    </cfRule>
    <cfRule type="cellIs" priority="4" dxfId="0" operator="equal" stopIfTrue="1">
      <formula>"&lt; Adult Worker"</formula>
    </cfRule>
  </conditionalFormatting>
  <conditionalFormatting sqref="H10:H46">
    <cfRule type="cellIs" priority="5" dxfId="1" operator="equal" stopIfTrue="1">
      <formula>""</formula>
    </cfRule>
    <cfRule type="cellIs" priority="6" dxfId="3" operator="equal" stopIfTrue="1">
      <formula>MAX(H$10:H$46)</formula>
    </cfRule>
  </conditionalFormatting>
  <conditionalFormatting sqref="F10:G46">
    <cfRule type="cellIs" priority="7" dxfId="1" operator="equal" stopIfTrue="1">
      <formula>""</formula>
    </cfRule>
    <cfRule type="cellIs" priority="8" dxfId="2" operator="equal" stopIfTrue="1">
      <formula>MAX(F$10:F$46)</formula>
    </cfRule>
  </conditionalFormatting>
  <dataValidations count="1">
    <dataValidation type="list" allowBlank="1" showInputMessage="1" showErrorMessage="1" sqref="C4">
      <formula1>"Adult,Adult worker,Child 10 y, Infant 1 y, OffSpring,Offspring worker"</formula1>
    </dataValidation>
  </dataValidations>
  <printOptions horizontalCentered="1"/>
  <pageMargins left="0.31496062992125984" right="0.31496062992125984" top="0.984251968503937" bottom="0.984251968503937" header="0.5118110236220472" footer="0.5118110236220472"/>
  <pageSetup horizontalDpi="600" verticalDpi="600" orientation="portrait"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dimension ref="A1:M48"/>
  <sheetViews>
    <sheetView showGridLines="0" workbookViewId="0" topLeftCell="B1">
      <selection activeCell="C10" sqref="C10"/>
    </sheetView>
  </sheetViews>
  <sheetFormatPr defaultColWidth="9.140625" defaultRowHeight="12.75"/>
  <cols>
    <col min="1" max="1" width="20.57421875" style="87" hidden="1" customWidth="1"/>
    <col min="2" max="2" width="22.7109375" style="0" customWidth="1"/>
    <col min="3" max="3" width="16.7109375" style="15" customWidth="1"/>
    <col min="4" max="4" width="2.7109375" style="0" customWidth="1"/>
    <col min="5" max="5" width="18.7109375" style="0" customWidth="1"/>
    <col min="6" max="6" width="18.57421875" style="0" customWidth="1"/>
    <col min="7" max="7" width="11.57421875" style="0" customWidth="1"/>
    <col min="8" max="8" width="2.7109375" style="95" customWidth="1"/>
    <col min="9" max="9" width="10.140625" style="0" customWidth="1"/>
    <col min="10" max="10" width="13.7109375" style="0" customWidth="1"/>
    <col min="11" max="11" width="18.421875" style="0" customWidth="1"/>
  </cols>
  <sheetData>
    <row r="1" spans="1:10" s="39" customFormat="1" ht="36.75" customHeight="1">
      <c r="A1" s="87"/>
      <c r="B1" s="367" t="s">
        <v>169</v>
      </c>
      <c r="C1" s="367"/>
      <c r="D1" s="97"/>
      <c r="E1" s="367" t="s">
        <v>170</v>
      </c>
      <c r="F1" s="367"/>
      <c r="G1" s="367"/>
      <c r="H1" s="139"/>
      <c r="I1" s="101"/>
      <c r="J1" s="40"/>
    </row>
    <row r="2" ht="12.75">
      <c r="H2" s="32"/>
    </row>
    <row r="3" spans="3:7" ht="12.75">
      <c r="C3" s="15" t="s">
        <v>28</v>
      </c>
      <c r="E3" s="87" t="s">
        <v>314</v>
      </c>
      <c r="F3" s="87"/>
      <c r="G3" s="95"/>
    </row>
    <row r="4" spans="2:8" ht="13.5" thickBot="1">
      <c r="B4" s="277" t="s">
        <v>27</v>
      </c>
      <c r="C4" s="43"/>
      <c r="E4" s="355"/>
      <c r="F4" s="356"/>
      <c r="G4" s="357"/>
      <c r="H4" s="140"/>
    </row>
    <row r="5" spans="1:13" s="94" customFormat="1" ht="26.25" customHeight="1" thickBot="1">
      <c r="A5" s="87"/>
      <c r="B5" s="279" t="s">
        <v>29</v>
      </c>
      <c r="C5" s="280" t="s">
        <v>48</v>
      </c>
      <c r="E5" s="358"/>
      <c r="F5" s="359"/>
      <c r="G5" s="360"/>
      <c r="H5" s="140"/>
      <c r="I5" s="377" t="s">
        <v>323</v>
      </c>
      <c r="J5" s="378"/>
      <c r="K5" s="378"/>
      <c r="L5" s="378"/>
      <c r="M5" s="379"/>
    </row>
    <row r="6" spans="1:13" s="94" customFormat="1" ht="26.25" customHeight="1" thickBot="1">
      <c r="A6" s="87"/>
      <c r="B6" s="279" t="s">
        <v>133</v>
      </c>
      <c r="C6" s="83"/>
      <c r="E6" s="361"/>
      <c r="F6" s="362"/>
      <c r="G6" s="363"/>
      <c r="H6" s="140"/>
      <c r="I6" s="377" t="s">
        <v>152</v>
      </c>
      <c r="J6" s="378"/>
      <c r="K6" s="378"/>
      <c r="L6" s="378"/>
      <c r="M6" s="379"/>
    </row>
    <row r="7" spans="1:13" s="94" customFormat="1" ht="16.5" customHeight="1">
      <c r="A7" s="87"/>
      <c r="E7" s="353" t="s">
        <v>122</v>
      </c>
      <c r="F7" s="353" t="s">
        <v>121</v>
      </c>
      <c r="G7" s="354" t="s">
        <v>206</v>
      </c>
      <c r="H7" s="144"/>
      <c r="I7" s="368" t="s">
        <v>322</v>
      </c>
      <c r="J7" s="369"/>
      <c r="K7" s="369"/>
      <c r="L7" s="369"/>
      <c r="M7" s="370"/>
    </row>
    <row r="8" spans="3:13" ht="16.5" customHeight="1">
      <c r="C8" s="16"/>
      <c r="E8" s="353" t="s">
        <v>119</v>
      </c>
      <c r="F8" s="353"/>
      <c r="G8" s="354"/>
      <c r="H8" s="141"/>
      <c r="I8" s="374"/>
      <c r="J8" s="375"/>
      <c r="K8" s="375"/>
      <c r="L8" s="375"/>
      <c r="M8" s="376"/>
    </row>
    <row r="9" spans="3:13" ht="16.5" customHeight="1" thickBot="1">
      <c r="C9" s="86" t="s">
        <v>124</v>
      </c>
      <c r="D9" s="87"/>
      <c r="E9" s="15" t="s">
        <v>125</v>
      </c>
      <c r="F9" s="15" t="s">
        <v>126</v>
      </c>
      <c r="G9" s="134" t="s">
        <v>193</v>
      </c>
      <c r="H9" s="142"/>
      <c r="I9" s="371"/>
      <c r="J9" s="372"/>
      <c r="K9" s="372"/>
      <c r="L9" s="372"/>
      <c r="M9" s="373"/>
    </row>
    <row r="10" spans="1:8" ht="12.75">
      <c r="A10" s="87">
        <f>IF(E10="","",B10&amp;" = "&amp;TEXT(E10,"0.00E+00")&amp;" Bq/g;   ")</f>
      </c>
      <c r="B10" s="120" t="str">
        <f>'Dose co intskin- ref only '!A11</f>
        <v>H-3 (OBT)</v>
      </c>
      <c r="C10" s="109">
        <f>IF($C$4="","",IF(HLOOKUP($C$4,Ingestion,ROW('Dose co intskin- ref only '!$A5),FALSE)="No Data","No Dose Data",IF(SUM(HLOOKUP($C$5,wildfoods,ROW('Wild foods- ref only'!$A2),FALSE))=0,"No "&amp;$C$5&amp;" Data",IF($C$4="Offspring",IF(HLOOKUP($C$4,Ingestion,ROW('Dose co intskin- ref only '!$A5),FALSE)&lt;HLOOKUP("Adult",Ingestion,ROW('Dose co intskin- ref only '!$A5),FALSE),"&lt; Adult",HLOOKUP($C$4,Ingestion,ROW('Dose co intskin- ref only '!$A5),FALSE)*HLOOKUP($C$5,wildfoods,ROW('Wild foods- ref only'!$A2),FALSE)*$C$6*1000),HLOOKUP($C$4,Ingestion,ROW('Dose co intskin- ref only '!$A5),FALSE)*HLOOKUP($C$5,wildfoods,ROW('Wild foods- ref only'!$A2),FALSE)*$C$6*1000))))</f>
      </c>
      <c r="D10" s="123"/>
      <c r="E10" s="122"/>
      <c r="F10" s="110">
        <f>IF(E10="","",IF(C10="No Fruit Data","No Fruit Data",IF(C10="no dose data","No Dose Data",IF(C10="&lt; Adult","&lt; Adult",IF(SUM(C10)=0,"",C10*E10)))))</f>
      </c>
      <c r="G10" s="133">
        <f>IF(SUM(F10)=0,"",F10/F$48)</f>
      </c>
      <c r="H10" s="143"/>
    </row>
    <row r="11" spans="1:8" ht="12.75">
      <c r="A11" s="87">
        <f aca="true" t="shared" si="0" ref="A11:A46">IF(E11="","",B11&amp;" = "&amp;TEXT(E11,"0.00E+00")&amp;" Bq/g;   ")</f>
      </c>
      <c r="B11" s="120" t="str">
        <f>'Dose co intskin- ref only '!A12</f>
        <v>H-3 (H2O)</v>
      </c>
      <c r="C11" s="109">
        <f>IF($C$4="","",IF(HLOOKUP($C$4,Ingestion,ROW('Dose co intskin- ref only '!$A6),FALSE)="No Data","No Dose Data",IF(SUM(HLOOKUP($C$5,wildfoods,ROW('Wild foods- ref only'!$A3),FALSE))=0,"No "&amp;$C$5&amp;" Data",IF($C$4="Offspring",IF(HLOOKUP($C$4,Ingestion,ROW('Dose co intskin- ref only '!$A6),FALSE)&lt;HLOOKUP("Adult",Ingestion,ROW('Dose co intskin- ref only '!$A6),FALSE),"&lt; Adult",HLOOKUP($C$4,Ingestion,ROW('Dose co intskin- ref only '!$A6),FALSE)*HLOOKUP($C$5,wildfoods,ROW('Wild foods- ref only'!$A3),FALSE)*$C$6*1000),HLOOKUP($C$4,Ingestion,ROW('Dose co intskin- ref only '!$A6),FALSE)*HLOOKUP($C$5,wildfoods,ROW('Wild foods- ref only'!$A3),FALSE)*$C$6*1000))))</f>
      </c>
      <c r="D11" s="123"/>
      <c r="E11" s="122"/>
      <c r="F11" s="110">
        <f aca="true" t="shared" si="1" ref="F11:F46">IF(E11="","",IF(C11="No Fruit Data","No Fruit Data",IF(C11="no dose data","No Dose Data",IF(C11="&lt; Adult","&lt; Adult",IF(SUM(C11)=0,"",C11*E11)))))</f>
      </c>
      <c r="G11" s="133">
        <f aca="true" t="shared" si="2" ref="G11:G46">IF(SUM(F11)=0,"",F11/F$48)</f>
      </c>
      <c r="H11" s="143"/>
    </row>
    <row r="12" spans="1:8" ht="12.75">
      <c r="A12" s="87">
        <f t="shared" si="0"/>
      </c>
      <c r="B12" s="120" t="str">
        <f>'Dose co intskin- ref only '!A13</f>
        <v>C-14</v>
      </c>
      <c r="C12" s="109">
        <f>IF($C$4="","",IF(HLOOKUP($C$4,Ingestion,ROW('Dose co intskin- ref only '!$A7),FALSE)="No Data","No Dose Data",IF(SUM(HLOOKUP($C$5,wildfoods,ROW('Wild foods- ref only'!$A4),FALSE))=0,"No "&amp;$C$5&amp;" Data",IF($C$4="Offspring",IF(HLOOKUP($C$4,Ingestion,ROW('Dose co intskin- ref only '!$A7),FALSE)&lt;HLOOKUP("Adult",Ingestion,ROW('Dose co intskin- ref only '!$A7),FALSE),"&lt; Adult",HLOOKUP($C$4,Ingestion,ROW('Dose co intskin- ref only '!$A7),FALSE)*HLOOKUP($C$5,wildfoods,ROW('Wild foods- ref only'!$A4),FALSE)*$C$6*1000),HLOOKUP($C$4,Ingestion,ROW('Dose co intskin- ref only '!$A7),FALSE)*HLOOKUP($C$5,wildfoods,ROW('Wild foods- ref only'!$A4),FALSE)*$C$6*1000))))</f>
      </c>
      <c r="D12" s="123"/>
      <c r="E12" s="122"/>
      <c r="F12" s="110">
        <f t="shared" si="1"/>
      </c>
      <c r="G12" s="133">
        <f t="shared" si="2"/>
      </c>
      <c r="H12" s="143"/>
    </row>
    <row r="13" spans="1:8" ht="12.75">
      <c r="A13" s="87">
        <f t="shared" si="0"/>
      </c>
      <c r="B13" s="120" t="str">
        <f>'Dose co intskin- ref only '!A14</f>
        <v>Cl-36</v>
      </c>
      <c r="C13" s="109">
        <f>IF($C$4="","",IF(HLOOKUP($C$4,Ingestion,ROW('Dose co intskin- ref only '!$A8),FALSE)="No Data","No Dose Data",IF(SUM(HLOOKUP($C$5,wildfoods,ROW('Wild foods- ref only'!$A5),FALSE))=0,"No "&amp;$C$5&amp;" Data",IF($C$4="Offspring",IF(HLOOKUP($C$4,Ingestion,ROW('Dose co intskin- ref only '!$A8),FALSE)&lt;HLOOKUP("Adult",Ingestion,ROW('Dose co intskin- ref only '!$A8),FALSE),"&lt; Adult",HLOOKUP($C$4,Ingestion,ROW('Dose co intskin- ref only '!$A8),FALSE)*HLOOKUP($C$5,wildfoods,ROW('Wild foods- ref only'!$A5),FALSE)*$C$6*1000),HLOOKUP($C$4,Ingestion,ROW('Dose co intskin- ref only '!$A8),FALSE)*HLOOKUP($C$5,wildfoods,ROW('Wild foods- ref only'!$A5),FALSE)*$C$6*1000))))</f>
      </c>
      <c r="D13" s="123"/>
      <c r="E13" s="122"/>
      <c r="F13" s="110">
        <f t="shared" si="1"/>
      </c>
      <c r="G13" s="133">
        <f t="shared" si="2"/>
      </c>
      <c r="H13" s="143"/>
    </row>
    <row r="14" spans="1:8" ht="12.75">
      <c r="A14" s="87">
        <f t="shared" si="0"/>
      </c>
      <c r="B14" s="120" t="str">
        <f>'Dose co intskin- ref only '!A15</f>
        <v>K-40</v>
      </c>
      <c r="C14" s="109">
        <f>IF($C$4="","",IF(HLOOKUP($C$4,Ingestion,ROW('Dose co intskin- ref only '!$A9),FALSE)="No Data","No Dose Data",IF(SUM(HLOOKUP($C$5,wildfoods,ROW('Wild foods- ref only'!$A6),FALSE))=0,"No "&amp;$C$5&amp;" Data",IF($C$4="Offspring",IF(HLOOKUP($C$4,Ingestion,ROW('Dose co intskin- ref only '!$A9),FALSE)&lt;HLOOKUP("Adult",Ingestion,ROW('Dose co intskin- ref only '!$A9),FALSE),"&lt; Adult",HLOOKUP($C$4,Ingestion,ROW('Dose co intskin- ref only '!$A9),FALSE)*HLOOKUP($C$5,wildfoods,ROW('Wild foods- ref only'!$A6),FALSE)*$C$6*1000),HLOOKUP($C$4,Ingestion,ROW('Dose co intskin- ref only '!$A9),FALSE)*HLOOKUP($C$5,wildfoods,ROW('Wild foods- ref only'!$A6),FALSE)*$C$6*1000))))</f>
      </c>
      <c r="D14" s="123"/>
      <c r="E14" s="122"/>
      <c r="F14" s="110">
        <f t="shared" si="1"/>
      </c>
      <c r="G14" s="133">
        <f t="shared" si="2"/>
      </c>
      <c r="H14" s="143"/>
    </row>
    <row r="15" spans="1:8" ht="12.75">
      <c r="A15" s="87">
        <f t="shared" si="0"/>
      </c>
      <c r="B15" s="120" t="str">
        <f>'Dose co intskin- ref only '!A16</f>
        <v>Co-60</v>
      </c>
      <c r="C15" s="109">
        <f>IF($C$4="","",IF(HLOOKUP($C$4,Ingestion,ROW('Dose co intskin- ref only '!$A10),FALSE)="No Data","No Dose Data",IF(SUM(HLOOKUP($C$5,wildfoods,ROW('Wild foods- ref only'!$A7),FALSE))=0,"No "&amp;$C$5&amp;" Data",IF($C$4="Offspring",IF(HLOOKUP($C$4,Ingestion,ROW('Dose co intskin- ref only '!$A10),FALSE)&lt;HLOOKUP("Adult",Ingestion,ROW('Dose co intskin- ref only '!$A10),FALSE),"&lt; Adult",HLOOKUP($C$4,Ingestion,ROW('Dose co intskin- ref only '!$A10),FALSE)*HLOOKUP($C$5,wildfoods,ROW('Wild foods- ref only'!$A7),FALSE)*$C$6*1000),HLOOKUP($C$4,Ingestion,ROW('Dose co intskin- ref only '!$A10),FALSE)*HLOOKUP($C$5,wildfoods,ROW('Wild foods- ref only'!$A7),FALSE)*$C$6*1000))))</f>
      </c>
      <c r="D15" s="123"/>
      <c r="E15" s="122"/>
      <c r="F15" s="110">
        <f t="shared" si="1"/>
      </c>
      <c r="G15" s="133">
        <f t="shared" si="2"/>
      </c>
      <c r="H15" s="143"/>
    </row>
    <row r="16" spans="1:8" ht="12.75">
      <c r="A16" s="87">
        <f t="shared" si="0"/>
      </c>
      <c r="B16" s="120" t="str">
        <f>'Dose co intskin- ref only '!A17</f>
        <v>Sr+90</v>
      </c>
      <c r="C16" s="109">
        <f>IF($C$4="","",IF(HLOOKUP($C$4,Ingestion,ROW('Dose co intskin- ref only '!$A11),FALSE)="No Data","No Dose Data",IF(SUM(HLOOKUP($C$5,wildfoods,ROW('Wild foods- ref only'!$A8),FALSE))=0,"No "&amp;$C$5&amp;" Data",IF($C$4="Offspring",IF(HLOOKUP($C$4,Ingestion,ROW('Dose co intskin- ref only '!$A11),FALSE)&lt;HLOOKUP("Adult",Ingestion,ROW('Dose co intskin- ref only '!$A11),FALSE),"&lt; Adult",HLOOKUP($C$4,Ingestion,ROW('Dose co intskin- ref only '!$A11),FALSE)*HLOOKUP($C$5,wildfoods,ROW('Wild foods- ref only'!$A8),FALSE)*$C$6*1000),HLOOKUP($C$4,Ingestion,ROW('Dose co intskin- ref only '!$A11),FALSE)*HLOOKUP($C$5,wildfoods,ROW('Wild foods- ref only'!$A8),FALSE)*$C$6*1000))))</f>
      </c>
      <c r="D16" s="123"/>
      <c r="E16" s="122"/>
      <c r="F16" s="110">
        <f t="shared" si="1"/>
      </c>
      <c r="G16" s="133">
        <f t="shared" si="2"/>
      </c>
      <c r="H16" s="143"/>
    </row>
    <row r="17" spans="1:13" ht="12.75">
      <c r="A17" s="87">
        <f t="shared" si="0"/>
      </c>
      <c r="B17" s="120" t="str">
        <f>'Dose co intskin- ref only '!A18</f>
        <v>Tc-99</v>
      </c>
      <c r="C17" s="109">
        <f>IF($C$4="","",IF(HLOOKUP($C$4,Ingestion,ROW('Dose co intskin- ref only '!$A12),FALSE)="No Data","No Dose Data",IF(SUM(HLOOKUP($C$5,wildfoods,ROW('Wild foods- ref only'!$A9),FALSE))=0,"No "&amp;$C$5&amp;" Data",IF($C$4="Offspring",IF(HLOOKUP($C$4,Ingestion,ROW('Dose co intskin- ref only '!$A12),FALSE)&lt;HLOOKUP("Adult",Ingestion,ROW('Dose co intskin- ref only '!$A12),FALSE),"&lt; Adult",HLOOKUP($C$4,Ingestion,ROW('Dose co intskin- ref only '!$A12),FALSE)*HLOOKUP($C$5,wildfoods,ROW('Wild foods- ref only'!$A9),FALSE)*$C$6*1000),HLOOKUP($C$4,Ingestion,ROW('Dose co intskin- ref only '!$A12),FALSE)*HLOOKUP($C$5,wildfoods,ROW('Wild foods- ref only'!$A9),FALSE)*$C$6*1000))))</f>
      </c>
      <c r="D17" s="123"/>
      <c r="E17" s="122"/>
      <c r="F17" s="110">
        <f t="shared" si="1"/>
      </c>
      <c r="G17" s="133">
        <f t="shared" si="2"/>
      </c>
      <c r="H17" s="143"/>
      <c r="K17" s="6"/>
      <c r="L17" s="6"/>
      <c r="M17" s="6"/>
    </row>
    <row r="18" spans="1:13" ht="12.75">
      <c r="A18" s="87">
        <f t="shared" si="0"/>
      </c>
      <c r="B18" s="120" t="str">
        <f>'Dose co intskin- ref only '!A19</f>
        <v>Ru+106</v>
      </c>
      <c r="C18" s="109">
        <f>IF($C$4="","",IF(HLOOKUP($C$4,Ingestion,ROW('Dose co intskin- ref only '!$A13),FALSE)="No Data","No Dose Data",IF(SUM(HLOOKUP($C$5,wildfoods,ROW('Wild foods- ref only'!$A10),FALSE))=0,"No "&amp;$C$5&amp;" Data",IF($C$4="Offspring",IF(HLOOKUP($C$4,Ingestion,ROW('Dose co intskin- ref only '!$A13),FALSE)&lt;HLOOKUP("Adult",Ingestion,ROW('Dose co intskin- ref only '!$A13),FALSE),"&lt; Adult",HLOOKUP($C$4,Ingestion,ROW('Dose co intskin- ref only '!$A13),FALSE)*HLOOKUP($C$5,wildfoods,ROW('Wild foods- ref only'!$A10),FALSE)*$C$6*1000),HLOOKUP($C$4,Ingestion,ROW('Dose co intskin- ref only '!$A13),FALSE)*HLOOKUP($C$5,wildfoods,ROW('Wild foods- ref only'!$A10),FALSE)*$C$6*1000))))</f>
      </c>
      <c r="D18" s="123"/>
      <c r="E18" s="122"/>
      <c r="F18" s="110">
        <f t="shared" si="1"/>
      </c>
      <c r="G18" s="133">
        <f t="shared" si="2"/>
      </c>
      <c r="H18" s="143"/>
      <c r="K18" s="18"/>
      <c r="L18" s="18"/>
      <c r="M18" s="6"/>
    </row>
    <row r="19" spans="1:13" ht="12.75">
      <c r="A19" s="87">
        <f t="shared" si="0"/>
      </c>
      <c r="B19" s="120" t="str">
        <f>'Dose co intskin- ref only '!A20</f>
        <v>Sn+126</v>
      </c>
      <c r="C19" s="109">
        <f>IF($C$4="","",IF(HLOOKUP($C$4,Ingestion,ROW('Dose co intskin- ref only '!$A14),FALSE)="No Data","No Dose Data",IF(SUM(HLOOKUP($C$5,wildfoods,ROW('Wild foods- ref only'!$A11),FALSE))=0,"No "&amp;$C$5&amp;" Data",IF($C$4="Offspring",IF(HLOOKUP($C$4,Ingestion,ROW('Dose co intskin- ref only '!$A14),FALSE)&lt;HLOOKUP("Adult",Ingestion,ROW('Dose co intskin- ref only '!$A14),FALSE),"&lt; Adult",HLOOKUP($C$4,Ingestion,ROW('Dose co intskin- ref only '!$A14),FALSE)*HLOOKUP($C$5,wildfoods,ROW('Wild foods- ref only'!$A11),FALSE)*$C$6*1000),HLOOKUP($C$4,Ingestion,ROW('Dose co intskin- ref only '!$A14),FALSE)*HLOOKUP($C$5,wildfoods,ROW('Wild foods- ref only'!$A11),FALSE)*$C$6*1000))))</f>
      </c>
      <c r="D19" s="123"/>
      <c r="E19" s="122"/>
      <c r="F19" s="110">
        <f t="shared" si="1"/>
      </c>
      <c r="G19" s="133">
        <f t="shared" si="2"/>
      </c>
      <c r="H19" s="143"/>
      <c r="K19" s="20"/>
      <c r="L19" s="20"/>
      <c r="M19" s="20"/>
    </row>
    <row r="20" spans="1:8" ht="12.75">
      <c r="A20" s="87">
        <f t="shared" si="0"/>
      </c>
      <c r="B20" s="120" t="str">
        <f>'Dose co intskin- ref only '!A21</f>
        <v>I-129</v>
      </c>
      <c r="C20" s="109">
        <f>IF($C$4="","",IF(HLOOKUP($C$4,Ingestion,ROW('Dose co intskin- ref only '!$A15),FALSE)="No Data","No Dose Data",IF(SUM(HLOOKUP($C$5,wildfoods,ROW('Wild foods- ref only'!$A12),FALSE))=0,"No "&amp;$C$5&amp;" Data",IF($C$4="Offspring",IF(HLOOKUP($C$4,Ingestion,ROW('Dose co intskin- ref only '!$A15),FALSE)&lt;HLOOKUP("Adult",Ingestion,ROW('Dose co intskin- ref only '!$A15),FALSE),"&lt; Adult",HLOOKUP($C$4,Ingestion,ROW('Dose co intskin- ref only '!$A15),FALSE)*HLOOKUP($C$5,wildfoods,ROW('Wild foods- ref only'!$A12),FALSE)*$C$6*1000),HLOOKUP($C$4,Ingestion,ROW('Dose co intskin- ref only '!$A15),FALSE)*HLOOKUP($C$5,wildfoods,ROW('Wild foods- ref only'!$A12),FALSE)*$C$6*1000))))</f>
      </c>
      <c r="D20" s="123"/>
      <c r="E20" s="122"/>
      <c r="F20" s="110">
        <f t="shared" si="1"/>
      </c>
      <c r="G20" s="133">
        <f t="shared" si="2"/>
      </c>
      <c r="H20" s="143"/>
    </row>
    <row r="21" spans="1:8" ht="12.75">
      <c r="A21" s="87">
        <f t="shared" si="0"/>
      </c>
      <c r="B21" s="120" t="str">
        <f>'Dose co intskin- ref only '!A22</f>
        <v>Cs-134</v>
      </c>
      <c r="C21" s="109">
        <f>IF($C$4="","",IF(HLOOKUP($C$4,Ingestion,ROW('Dose co intskin- ref only '!$A16),FALSE)="No Data","No Dose Data",IF(SUM(HLOOKUP($C$5,wildfoods,ROW('Wild foods- ref only'!$A13),FALSE))=0,"No "&amp;$C$5&amp;" Data",IF($C$4="Offspring",IF(HLOOKUP($C$4,Ingestion,ROW('Dose co intskin- ref only '!$A16),FALSE)&lt;HLOOKUP("Adult",Ingestion,ROW('Dose co intskin- ref only '!$A16),FALSE),"&lt; Adult",HLOOKUP($C$4,Ingestion,ROW('Dose co intskin- ref only '!$A16),FALSE)*HLOOKUP($C$5,wildfoods,ROW('Wild foods- ref only'!$A13),FALSE)*$C$6*1000),HLOOKUP($C$4,Ingestion,ROW('Dose co intskin- ref only '!$A16),FALSE)*HLOOKUP($C$5,wildfoods,ROW('Wild foods- ref only'!$A13),FALSE)*$C$6*1000))))</f>
      </c>
      <c r="D21" s="123"/>
      <c r="E21" s="122"/>
      <c r="F21" s="110">
        <f t="shared" si="1"/>
      </c>
      <c r="G21" s="133">
        <f t="shared" si="2"/>
      </c>
      <c r="H21" s="143"/>
    </row>
    <row r="22" spans="1:8" ht="12.75">
      <c r="A22" s="87">
        <f t="shared" si="0"/>
      </c>
      <c r="B22" s="120" t="str">
        <f>'Dose co intskin- ref only '!A23</f>
        <v>Cs+137</v>
      </c>
      <c r="C22" s="109">
        <f>IF($C$4="","",IF(HLOOKUP($C$4,Ingestion,ROW('Dose co intskin- ref only '!$A17),FALSE)="No Data","No Dose Data",IF(SUM(HLOOKUP($C$5,wildfoods,ROW('Wild foods- ref only'!$A14),FALSE))=0,"No "&amp;$C$5&amp;" Data",IF($C$4="Offspring",IF(HLOOKUP($C$4,Ingestion,ROW('Dose co intskin- ref only '!$A17),FALSE)&lt;HLOOKUP("Adult",Ingestion,ROW('Dose co intskin- ref only '!$A17),FALSE),"&lt; Adult",HLOOKUP($C$4,Ingestion,ROW('Dose co intskin- ref only '!$A17),FALSE)*HLOOKUP($C$5,wildfoods,ROW('Wild foods- ref only'!$A14),FALSE)*$C$6*1000),HLOOKUP($C$4,Ingestion,ROW('Dose co intskin- ref only '!$A17),FALSE)*HLOOKUP($C$5,wildfoods,ROW('Wild foods- ref only'!$A14),FALSE)*$C$6*1000))))</f>
      </c>
      <c r="D22" s="123"/>
      <c r="E22" s="122"/>
      <c r="F22" s="110">
        <f t="shared" si="1"/>
      </c>
      <c r="G22" s="133">
        <f t="shared" si="2"/>
      </c>
      <c r="H22" s="143"/>
    </row>
    <row r="23" spans="1:8" ht="12.75">
      <c r="A23" s="87">
        <f t="shared" si="0"/>
      </c>
      <c r="B23" s="120" t="str">
        <f>'Dose co intskin- ref only '!A24</f>
        <v>Pb+210</v>
      </c>
      <c r="C23" s="109">
        <f>IF($C$4="","",IF(HLOOKUP($C$4,Ingestion,ROW('Dose co intskin- ref only '!$A18),FALSE)="No Data","No Dose Data",IF(SUM(HLOOKUP($C$5,wildfoods,ROW('Wild foods- ref only'!$A15),FALSE))=0,"No "&amp;$C$5&amp;" Data",IF($C$4="Offspring",IF(HLOOKUP($C$4,Ingestion,ROW('Dose co intskin- ref only '!$A18),FALSE)&lt;HLOOKUP("Adult",Ingestion,ROW('Dose co intskin- ref only '!$A18),FALSE),"&lt; Adult",HLOOKUP($C$4,Ingestion,ROW('Dose co intskin- ref only '!$A18),FALSE)*HLOOKUP($C$5,wildfoods,ROW('Wild foods- ref only'!$A15),FALSE)*$C$6*1000),HLOOKUP($C$4,Ingestion,ROW('Dose co intskin- ref only '!$A18),FALSE)*HLOOKUP($C$5,wildfoods,ROW('Wild foods- ref only'!$A15),FALSE)*$C$6*1000))))</f>
      </c>
      <c r="D23" s="123"/>
      <c r="E23" s="122"/>
      <c r="F23" s="110">
        <f t="shared" si="1"/>
      </c>
      <c r="G23" s="133">
        <f t="shared" si="2"/>
      </c>
      <c r="H23" s="143"/>
    </row>
    <row r="24" spans="1:8" ht="12.75">
      <c r="A24" s="87">
        <f t="shared" si="0"/>
      </c>
      <c r="B24" s="120" t="str">
        <f>'Dose co intskin- ref only '!A25</f>
        <v>Po-210</v>
      </c>
      <c r="C24" s="109">
        <f>IF($C$4="","",IF(HLOOKUP($C$4,Ingestion,ROW('Dose co intskin- ref only '!$A19),FALSE)="No Data","No Dose Data",IF(SUM(HLOOKUP($C$5,wildfoods,ROW('Wild foods- ref only'!$A16),FALSE))=0,"No "&amp;$C$5&amp;" Data",IF($C$4="Offspring",IF(HLOOKUP($C$4,Ingestion,ROW('Dose co intskin- ref only '!$A19),FALSE)&lt;HLOOKUP("Adult",Ingestion,ROW('Dose co intskin- ref only '!$A19),FALSE),"&lt; Adult",HLOOKUP($C$4,Ingestion,ROW('Dose co intskin- ref only '!$A19),FALSE)*HLOOKUP($C$5,wildfoods,ROW('Wild foods- ref only'!$A16),FALSE)*$C$6*1000),HLOOKUP($C$4,Ingestion,ROW('Dose co intskin- ref only '!$A19),FALSE)*HLOOKUP($C$5,wildfoods,ROW('Wild foods- ref only'!$A16),FALSE)*$C$6*1000))))</f>
      </c>
      <c r="D24" s="123"/>
      <c r="E24" s="122"/>
      <c r="F24" s="110">
        <f t="shared" si="1"/>
      </c>
      <c r="G24" s="133">
        <f t="shared" si="2"/>
      </c>
      <c r="H24" s="143"/>
    </row>
    <row r="25" spans="1:8" ht="12.75">
      <c r="A25" s="87">
        <f t="shared" si="0"/>
      </c>
      <c r="B25" s="120" t="str">
        <f>'Dose co intskin- ref only '!A26</f>
        <v>Ra+226</v>
      </c>
      <c r="C25" s="109">
        <f>IF($C$4="","",IF(HLOOKUP($C$4,Ingestion,ROW('Dose co intskin- ref only '!$A20),FALSE)="No Data","No Dose Data",IF(SUM(HLOOKUP($C$5,wildfoods,ROW('Wild foods- ref only'!$A17),FALSE))=0,"No "&amp;$C$5&amp;" Data",IF($C$4="Offspring",IF(HLOOKUP($C$4,Ingestion,ROW('Dose co intskin- ref only '!$A20),FALSE)&lt;HLOOKUP("Adult",Ingestion,ROW('Dose co intskin- ref only '!$A20),FALSE),"&lt; Adult",HLOOKUP($C$4,Ingestion,ROW('Dose co intskin- ref only '!$A20),FALSE)*HLOOKUP($C$5,wildfoods,ROW('Wild foods- ref only'!$A17),FALSE)*$C$6*1000),HLOOKUP($C$4,Ingestion,ROW('Dose co intskin- ref only '!$A20),FALSE)*HLOOKUP($C$5,wildfoods,ROW('Wild foods- ref only'!$A17),FALSE)*$C$6*1000))))</f>
      </c>
      <c r="D25" s="123"/>
      <c r="E25" s="122"/>
      <c r="F25" s="110">
        <f t="shared" si="1"/>
      </c>
      <c r="G25" s="133">
        <f t="shared" si="2"/>
      </c>
      <c r="H25" s="143"/>
    </row>
    <row r="26" spans="1:8" ht="12.75">
      <c r="A26" s="87">
        <f t="shared" si="0"/>
      </c>
      <c r="B26" s="120" t="str">
        <f>'Dose co intskin- ref only '!A27</f>
        <v>Ra+228</v>
      </c>
      <c r="C26" s="109">
        <f>IF($C$4="","",IF(HLOOKUP($C$4,Ingestion,ROW('Dose co intskin- ref only '!$A21),FALSE)="No Data","No Dose Data",IF(SUM(HLOOKUP($C$5,wildfoods,ROW('Wild foods- ref only'!$A18),FALSE))=0,"No "&amp;$C$5&amp;" Data",IF($C$4="Offspring",IF(HLOOKUP($C$4,Ingestion,ROW('Dose co intskin- ref only '!$A21),FALSE)&lt;HLOOKUP("Adult",Ingestion,ROW('Dose co intskin- ref only '!$A21),FALSE),"&lt; Adult",HLOOKUP($C$4,Ingestion,ROW('Dose co intskin- ref only '!$A21),FALSE)*HLOOKUP($C$5,wildfoods,ROW('Wild foods- ref only'!$A18),FALSE)*$C$6*1000),HLOOKUP($C$4,Ingestion,ROW('Dose co intskin- ref only '!$A21),FALSE)*HLOOKUP($C$5,wildfoods,ROW('Wild foods- ref only'!$A18),FALSE)*$C$6*1000))))</f>
      </c>
      <c r="D26" s="123"/>
      <c r="E26" s="122"/>
      <c r="F26" s="110">
        <f t="shared" si="1"/>
      </c>
      <c r="G26" s="133">
        <f t="shared" si="2"/>
      </c>
      <c r="H26" s="143"/>
    </row>
    <row r="27" spans="1:8" ht="12.75">
      <c r="A27" s="87">
        <f t="shared" si="0"/>
      </c>
      <c r="B27" s="120" t="str">
        <f>'Dose co intskin- ref only '!A28</f>
        <v>Th+228</v>
      </c>
      <c r="C27" s="109">
        <f>IF($C$4="","",IF(HLOOKUP($C$4,Ingestion,ROW('Dose co intskin- ref only '!$A22),FALSE)="No Data","No Dose Data",IF(SUM(HLOOKUP($C$5,wildfoods,ROW('Wild foods- ref only'!$A19),FALSE))=0,"No "&amp;$C$5&amp;" Data",IF($C$4="Offspring",IF(HLOOKUP($C$4,Ingestion,ROW('Dose co intskin- ref only '!$A22),FALSE)&lt;HLOOKUP("Adult",Ingestion,ROW('Dose co intskin- ref only '!$A22),FALSE),"&lt; Adult",HLOOKUP($C$4,Ingestion,ROW('Dose co intskin- ref only '!$A22),FALSE)*HLOOKUP($C$5,wildfoods,ROW('Wild foods- ref only'!$A19),FALSE)*$C$6*1000),HLOOKUP($C$4,Ingestion,ROW('Dose co intskin- ref only '!$A22),FALSE)*HLOOKUP($C$5,wildfoods,ROW('Wild foods- ref only'!$A19),FALSE)*$C$6*1000))))</f>
      </c>
      <c r="D27" s="123"/>
      <c r="E27" s="122"/>
      <c r="F27" s="110">
        <f t="shared" si="1"/>
      </c>
      <c r="G27" s="133">
        <f t="shared" si="2"/>
      </c>
      <c r="H27" s="143"/>
    </row>
    <row r="28" spans="1:8" ht="12.75">
      <c r="A28" s="87">
        <f t="shared" si="0"/>
      </c>
      <c r="B28" s="120" t="str">
        <f>'Dose co intskin- ref only '!A29</f>
        <v>Th+229</v>
      </c>
      <c r="C28" s="109">
        <f>IF($C$4="","",IF(HLOOKUP($C$4,Ingestion,ROW('Dose co intskin- ref only '!$A23),FALSE)="No Data","No Dose Data",IF(SUM(HLOOKUP($C$5,wildfoods,ROW('Wild foods- ref only'!$A20),FALSE))=0,"No "&amp;$C$5&amp;" Data",IF($C$4="Offspring",IF(HLOOKUP($C$4,Ingestion,ROW('Dose co intskin- ref only '!$A23),FALSE)&lt;HLOOKUP("Adult",Ingestion,ROW('Dose co intskin- ref only '!$A23),FALSE),"&lt; Adult",HLOOKUP($C$4,Ingestion,ROW('Dose co intskin- ref only '!$A23),FALSE)*HLOOKUP($C$5,wildfoods,ROW('Wild foods- ref only'!$A20),FALSE)*$C$6*1000),HLOOKUP($C$4,Ingestion,ROW('Dose co intskin- ref only '!$A23),FALSE)*HLOOKUP($C$5,wildfoods,ROW('Wild foods- ref only'!$A20),FALSE)*$C$6*1000))))</f>
      </c>
      <c r="D28" s="123"/>
      <c r="E28" s="122"/>
      <c r="F28" s="110">
        <f t="shared" si="1"/>
      </c>
      <c r="G28" s="133">
        <f t="shared" si="2"/>
      </c>
      <c r="H28" s="143"/>
    </row>
    <row r="29" spans="1:8" ht="12.75">
      <c r="A29" s="87">
        <f t="shared" si="0"/>
      </c>
      <c r="B29" s="120" t="str">
        <f>'Dose co intskin- ref only '!A30</f>
        <v>Th-230</v>
      </c>
      <c r="C29" s="109">
        <f>IF($C$4="","",IF(HLOOKUP($C$4,Ingestion,ROW('Dose co intskin- ref only '!$A24),FALSE)="No Data","No Dose Data",IF(SUM(HLOOKUP($C$5,wildfoods,ROW('Wild foods- ref only'!$A21),FALSE))=0,"No "&amp;$C$5&amp;" Data",IF($C$4="Offspring",IF(HLOOKUP($C$4,Ingestion,ROW('Dose co intskin- ref only '!$A24),FALSE)&lt;HLOOKUP("Adult",Ingestion,ROW('Dose co intskin- ref only '!$A24),FALSE),"&lt; Adult",HLOOKUP($C$4,Ingestion,ROW('Dose co intskin- ref only '!$A24),FALSE)*HLOOKUP($C$5,wildfoods,ROW('Wild foods- ref only'!$A21),FALSE)*$C$6*1000),HLOOKUP($C$4,Ingestion,ROW('Dose co intskin- ref only '!$A24),FALSE)*HLOOKUP($C$5,wildfoods,ROW('Wild foods- ref only'!$A21),FALSE)*$C$6*1000))))</f>
      </c>
      <c r="D29" s="123"/>
      <c r="E29" s="122"/>
      <c r="F29" s="110">
        <f t="shared" si="1"/>
      </c>
      <c r="G29" s="133">
        <f t="shared" si="2"/>
      </c>
      <c r="H29" s="143"/>
    </row>
    <row r="30" spans="1:8" ht="12.75">
      <c r="A30" s="87">
        <f t="shared" si="0"/>
      </c>
      <c r="B30" s="120" t="str">
        <f>'Dose co intskin- ref only '!A31</f>
        <v>Th-232</v>
      </c>
      <c r="C30" s="109">
        <f>IF($C$4="","",IF(HLOOKUP($C$4,Ingestion,ROW('Dose co intskin- ref only '!$A25),FALSE)="No Data","No Dose Data",IF(SUM(HLOOKUP($C$5,wildfoods,ROW('Wild foods- ref only'!$A22),FALSE))=0,"No "&amp;$C$5&amp;" Data",IF($C$4="Offspring",IF(HLOOKUP($C$4,Ingestion,ROW('Dose co intskin- ref only '!$A25),FALSE)&lt;HLOOKUP("Adult",Ingestion,ROW('Dose co intskin- ref only '!$A25),FALSE),"&lt; Adult",HLOOKUP($C$4,Ingestion,ROW('Dose co intskin- ref only '!$A25),FALSE)*HLOOKUP($C$5,wildfoods,ROW('Wild foods- ref only'!$A22),FALSE)*$C$6*1000),HLOOKUP($C$4,Ingestion,ROW('Dose co intskin- ref only '!$A25),FALSE)*HLOOKUP($C$5,wildfoods,ROW('Wild foods- ref only'!$A22),FALSE)*$C$6*1000))))</f>
      </c>
      <c r="D30" s="123"/>
      <c r="E30" s="122"/>
      <c r="F30" s="110">
        <f t="shared" si="1"/>
      </c>
      <c r="G30" s="133">
        <f t="shared" si="2"/>
      </c>
      <c r="H30" s="143"/>
    </row>
    <row r="31" spans="1:8" ht="12.75">
      <c r="A31" s="87">
        <f t="shared" si="0"/>
      </c>
      <c r="B31" s="120" t="str">
        <f>'Dose co intskin- ref only '!A32</f>
        <v>Pa-231</v>
      </c>
      <c r="C31" s="109">
        <f>IF($C$4="","",IF(HLOOKUP($C$4,Ingestion,ROW('Dose co intskin- ref only '!$A26),FALSE)="No Data","No Dose Data",IF(SUM(HLOOKUP($C$5,wildfoods,ROW('Wild foods- ref only'!$A23),FALSE))=0,"No "&amp;$C$5&amp;" Data",IF($C$4="Offspring",IF(HLOOKUP($C$4,Ingestion,ROW('Dose co intskin- ref only '!$A26),FALSE)&lt;HLOOKUP("Adult",Ingestion,ROW('Dose co intskin- ref only '!$A26),FALSE),"&lt; Adult",HLOOKUP($C$4,Ingestion,ROW('Dose co intskin- ref only '!$A26),FALSE)*HLOOKUP($C$5,wildfoods,ROW('Wild foods- ref only'!$A23),FALSE)*$C$6*1000),HLOOKUP($C$4,Ingestion,ROW('Dose co intskin- ref only '!$A26),FALSE)*HLOOKUP($C$5,wildfoods,ROW('Wild foods- ref only'!$A23),FALSE)*$C$6*1000))))</f>
      </c>
      <c r="D31" s="123"/>
      <c r="E31" s="122"/>
      <c r="F31" s="110">
        <f t="shared" si="1"/>
      </c>
      <c r="G31" s="133">
        <f t="shared" si="2"/>
      </c>
      <c r="H31" s="143"/>
    </row>
    <row r="32" spans="1:8" ht="12.75">
      <c r="A32" s="87">
        <f t="shared" si="0"/>
      </c>
      <c r="B32" s="120" t="str">
        <f>'Dose co intskin- ref only '!A33</f>
        <v>U-233</v>
      </c>
      <c r="C32" s="109">
        <f>IF($C$4="","",IF(HLOOKUP($C$4,Ingestion,ROW('Dose co intskin- ref only '!$A27),FALSE)="No Data","No Dose Data",IF(SUM(HLOOKUP($C$5,wildfoods,ROW('Wild foods- ref only'!$A24),FALSE))=0,"No "&amp;$C$5&amp;" Data",IF($C$4="Offspring",IF(HLOOKUP($C$4,Ingestion,ROW('Dose co intskin- ref only '!$A27),FALSE)&lt;HLOOKUP("Adult",Ingestion,ROW('Dose co intskin- ref only '!$A27),FALSE),"&lt; Adult",HLOOKUP($C$4,Ingestion,ROW('Dose co intskin- ref only '!$A27),FALSE)*HLOOKUP($C$5,wildfoods,ROW('Wild foods- ref only'!$A24),FALSE)*$C$6*1000),HLOOKUP($C$4,Ingestion,ROW('Dose co intskin- ref only '!$A27),FALSE)*HLOOKUP($C$5,wildfoods,ROW('Wild foods- ref only'!$A24),FALSE)*$C$6*1000))))</f>
      </c>
      <c r="D32" s="123"/>
      <c r="E32" s="122"/>
      <c r="F32" s="110">
        <f t="shared" si="1"/>
      </c>
      <c r="G32" s="133">
        <f t="shared" si="2"/>
      </c>
      <c r="H32" s="143"/>
    </row>
    <row r="33" spans="1:8" ht="12.75">
      <c r="A33" s="87">
        <f t="shared" si="0"/>
      </c>
      <c r="B33" s="120" t="str">
        <f>'Dose co intskin- ref only '!A34</f>
        <v>U-234</v>
      </c>
      <c r="C33" s="109">
        <f>IF($C$4="","",IF(HLOOKUP($C$4,Ingestion,ROW('Dose co intskin- ref only '!$A28),FALSE)="No Data","No Dose Data",IF(SUM(HLOOKUP($C$5,wildfoods,ROW('Wild foods- ref only'!$A25),FALSE))=0,"No "&amp;$C$5&amp;" Data",IF($C$4="Offspring",IF(HLOOKUP($C$4,Ingestion,ROW('Dose co intskin- ref only '!$A28),FALSE)&lt;HLOOKUP("Adult",Ingestion,ROW('Dose co intskin- ref only '!$A28),FALSE),"&lt; Adult",HLOOKUP($C$4,Ingestion,ROW('Dose co intskin- ref only '!$A28),FALSE)*HLOOKUP($C$5,wildfoods,ROW('Wild foods- ref only'!$A25),FALSE)*$C$6*1000),HLOOKUP($C$4,Ingestion,ROW('Dose co intskin- ref only '!$A28),FALSE)*HLOOKUP($C$5,wildfoods,ROW('Wild foods- ref only'!$A25),FALSE)*$C$6*1000))))</f>
      </c>
      <c r="D33" s="123"/>
      <c r="E33" s="122"/>
      <c r="F33" s="110">
        <f t="shared" si="1"/>
      </c>
      <c r="G33" s="133">
        <f t="shared" si="2"/>
      </c>
      <c r="H33" s="143"/>
    </row>
    <row r="34" spans="1:8" ht="12.75">
      <c r="A34" s="87">
        <f t="shared" si="0"/>
      </c>
      <c r="B34" s="120" t="str">
        <f>'Dose co intskin- ref only '!A35</f>
        <v>U+235</v>
      </c>
      <c r="C34" s="109">
        <f>IF($C$4="","",IF(HLOOKUP($C$4,Ingestion,ROW('Dose co intskin- ref only '!$A29),FALSE)="No Data","No Dose Data",IF(SUM(HLOOKUP($C$5,wildfoods,ROW('Wild foods- ref only'!$A26),FALSE))=0,"No "&amp;$C$5&amp;" Data",IF($C$4="Offspring",IF(HLOOKUP($C$4,Ingestion,ROW('Dose co intskin- ref only '!$A29),FALSE)&lt;HLOOKUP("Adult",Ingestion,ROW('Dose co intskin- ref only '!$A29),FALSE),"&lt; Adult",HLOOKUP($C$4,Ingestion,ROW('Dose co intskin- ref only '!$A29),FALSE)*HLOOKUP($C$5,wildfoods,ROW('Wild foods- ref only'!$A26),FALSE)*$C$6*1000),HLOOKUP($C$4,Ingestion,ROW('Dose co intskin- ref only '!$A29),FALSE)*HLOOKUP($C$5,wildfoods,ROW('Wild foods- ref only'!$A26),FALSE)*$C$6*1000))))</f>
      </c>
      <c r="D34" s="123"/>
      <c r="E34" s="122"/>
      <c r="F34" s="110">
        <f t="shared" si="1"/>
      </c>
      <c r="G34" s="133">
        <f t="shared" si="2"/>
      </c>
      <c r="H34" s="143"/>
    </row>
    <row r="35" spans="1:8" ht="12.75">
      <c r="A35" s="87">
        <f t="shared" si="0"/>
      </c>
      <c r="B35" s="120" t="str">
        <f>'Dose co intskin- ref only '!A36</f>
        <v>U-236</v>
      </c>
      <c r="C35" s="109">
        <f>IF($C$4="","",IF(HLOOKUP($C$4,Ingestion,ROW('Dose co intskin- ref only '!$A30),FALSE)="No Data","No Dose Data",IF(SUM(HLOOKUP($C$5,wildfoods,ROW('Wild foods- ref only'!$A27),FALSE))=0,"No "&amp;$C$5&amp;" Data",IF($C$4="Offspring",IF(HLOOKUP($C$4,Ingestion,ROW('Dose co intskin- ref only '!$A30),FALSE)&lt;HLOOKUP("Adult",Ingestion,ROW('Dose co intskin- ref only '!$A30),FALSE),"&lt; Adult",HLOOKUP($C$4,Ingestion,ROW('Dose co intskin- ref only '!$A30),FALSE)*HLOOKUP($C$5,wildfoods,ROW('Wild foods- ref only'!$A27),FALSE)*$C$6*1000),HLOOKUP($C$4,Ingestion,ROW('Dose co intskin- ref only '!$A30),FALSE)*HLOOKUP($C$5,wildfoods,ROW('Wild foods- ref only'!$A27),FALSE)*$C$6*1000))))</f>
      </c>
      <c r="D35" s="123"/>
      <c r="E35" s="122"/>
      <c r="F35" s="110">
        <f t="shared" si="1"/>
      </c>
      <c r="G35" s="133">
        <f t="shared" si="2"/>
      </c>
      <c r="H35" s="143"/>
    </row>
    <row r="36" spans="1:8" ht="12.75">
      <c r="A36" s="87">
        <f t="shared" si="0"/>
      </c>
      <c r="B36" s="120" t="str">
        <f>'Dose co intskin- ref only '!A37</f>
        <v>U+238</v>
      </c>
      <c r="C36" s="109">
        <f>IF($C$4="","",IF(HLOOKUP($C$4,Ingestion,ROW('Dose co intskin- ref only '!$A31),FALSE)="No Data","No Dose Data",IF(SUM(HLOOKUP($C$5,wildfoods,ROW('Wild foods- ref only'!$A28),FALSE))=0,"No "&amp;$C$5&amp;" Data",IF($C$4="Offspring",IF(HLOOKUP($C$4,Ingestion,ROW('Dose co intskin- ref only '!$A31),FALSE)&lt;HLOOKUP("Adult",Ingestion,ROW('Dose co intskin- ref only '!$A31),FALSE),"&lt; Adult",HLOOKUP($C$4,Ingestion,ROW('Dose co intskin- ref only '!$A31),FALSE)*HLOOKUP($C$5,wildfoods,ROW('Wild foods- ref only'!$A28),FALSE)*$C$6*1000),HLOOKUP($C$4,Ingestion,ROW('Dose co intskin- ref only '!$A31),FALSE)*HLOOKUP($C$5,wildfoods,ROW('Wild foods- ref only'!$A28),FALSE)*$C$6*1000))))</f>
      </c>
      <c r="D36" s="123"/>
      <c r="E36" s="122"/>
      <c r="F36" s="110">
        <f t="shared" si="1"/>
      </c>
      <c r="G36" s="133">
        <f t="shared" si="2"/>
      </c>
      <c r="H36" s="143"/>
    </row>
    <row r="37" spans="1:8" ht="12.75">
      <c r="A37" s="87">
        <f t="shared" si="0"/>
      </c>
      <c r="B37" s="120" t="str">
        <f>'Dose co intskin- ref only '!A38</f>
        <v>Np+237</v>
      </c>
      <c r="C37" s="109">
        <f>IF($C$4="","",IF(HLOOKUP($C$4,Ingestion,ROW('Dose co intskin- ref only '!$A32),FALSE)="No Data","No Dose Data",IF(SUM(HLOOKUP($C$5,wildfoods,ROW('Wild foods- ref only'!$A29),FALSE))=0,"No "&amp;$C$5&amp;" Data",IF($C$4="Offspring",IF(HLOOKUP($C$4,Ingestion,ROW('Dose co intskin- ref only '!$A32),FALSE)&lt;HLOOKUP("Adult",Ingestion,ROW('Dose co intskin- ref only '!$A32),FALSE),"&lt; Adult",HLOOKUP($C$4,Ingestion,ROW('Dose co intskin- ref only '!$A32),FALSE)*HLOOKUP($C$5,wildfoods,ROW('Wild foods- ref only'!$A29),FALSE)*$C$6*1000),HLOOKUP($C$4,Ingestion,ROW('Dose co intskin- ref only '!$A32),FALSE)*HLOOKUP($C$5,wildfoods,ROW('Wild foods- ref only'!$A29),FALSE)*$C$6*1000))))</f>
      </c>
      <c r="D37" s="123"/>
      <c r="E37" s="122"/>
      <c r="F37" s="110">
        <f t="shared" si="1"/>
      </c>
      <c r="G37" s="133">
        <f t="shared" si="2"/>
      </c>
      <c r="H37" s="143"/>
    </row>
    <row r="38" spans="1:8" ht="12.75">
      <c r="A38" s="87">
        <f t="shared" si="0"/>
      </c>
      <c r="B38" s="120" t="str">
        <f>'Dose co intskin- ref only '!A39</f>
        <v>Pu-238</v>
      </c>
      <c r="C38" s="109">
        <f>IF($C$4="","",IF(HLOOKUP($C$4,Ingestion,ROW('Dose co intskin- ref only '!$A33),FALSE)="No Data","No Dose Data",IF(SUM(HLOOKUP($C$5,wildfoods,ROW('Wild foods- ref only'!$A30),FALSE))=0,"No "&amp;$C$5&amp;" Data",IF($C$4="Offspring",IF(HLOOKUP($C$4,Ingestion,ROW('Dose co intskin- ref only '!$A33),FALSE)&lt;HLOOKUP("Adult",Ingestion,ROW('Dose co intskin- ref only '!$A33),FALSE),"&lt; Adult",HLOOKUP($C$4,Ingestion,ROW('Dose co intskin- ref only '!$A33),FALSE)*HLOOKUP($C$5,wildfoods,ROW('Wild foods- ref only'!$A30),FALSE)*$C$6*1000),HLOOKUP($C$4,Ingestion,ROW('Dose co intskin- ref only '!$A33),FALSE)*HLOOKUP($C$5,wildfoods,ROW('Wild foods- ref only'!$A30),FALSE)*$C$6*1000))))</f>
      </c>
      <c r="D38" s="123"/>
      <c r="E38" s="122"/>
      <c r="F38" s="110">
        <f t="shared" si="1"/>
      </c>
      <c r="G38" s="133">
        <f t="shared" si="2"/>
      </c>
      <c r="H38" s="143"/>
    </row>
    <row r="39" spans="1:8" ht="12.75">
      <c r="A39" s="87">
        <f t="shared" si="0"/>
      </c>
      <c r="B39" s="120" t="str">
        <f>'Dose co intskin- ref only '!A40</f>
        <v>Pu-239</v>
      </c>
      <c r="C39" s="109">
        <f>IF($C$4="","",IF(HLOOKUP($C$4,Ingestion,ROW('Dose co intskin- ref only '!$A34),FALSE)="No Data","No Dose Data",IF(SUM(HLOOKUP($C$5,wildfoods,ROW('Wild foods- ref only'!$A31),FALSE))=0,"No "&amp;$C$5&amp;" Data",IF($C$4="Offspring",IF(HLOOKUP($C$4,Ingestion,ROW('Dose co intskin- ref only '!$A34),FALSE)&lt;HLOOKUP("Adult",Ingestion,ROW('Dose co intskin- ref only '!$A34),FALSE),"&lt; Adult",HLOOKUP($C$4,Ingestion,ROW('Dose co intskin- ref only '!$A34),FALSE)*HLOOKUP($C$5,wildfoods,ROW('Wild foods- ref only'!$A31),FALSE)*$C$6*1000),HLOOKUP($C$4,Ingestion,ROW('Dose co intskin- ref only '!$A34),FALSE)*HLOOKUP($C$5,wildfoods,ROW('Wild foods- ref only'!$A31),FALSE)*$C$6*1000))))</f>
      </c>
      <c r="D39" s="123"/>
      <c r="E39" s="122"/>
      <c r="F39" s="110">
        <f t="shared" si="1"/>
      </c>
      <c r="G39" s="133">
        <f t="shared" si="2"/>
      </c>
      <c r="H39" s="143"/>
    </row>
    <row r="40" spans="1:8" ht="12.75">
      <c r="A40" s="87">
        <f t="shared" si="0"/>
      </c>
      <c r="B40" s="120" t="str">
        <f>'Dose co intskin- ref only '!A41</f>
        <v>Pu-240</v>
      </c>
      <c r="C40" s="109">
        <f>IF($C$4="","",IF(HLOOKUP($C$4,Ingestion,ROW('Dose co intskin- ref only '!$A35),FALSE)="No Data","No Dose Data",IF(SUM(HLOOKUP($C$5,wildfoods,ROW('Wild foods- ref only'!$A32),FALSE))=0,"No "&amp;$C$5&amp;" Data",IF($C$4="Offspring",IF(HLOOKUP($C$4,Ingestion,ROW('Dose co intskin- ref only '!$A35),FALSE)&lt;HLOOKUP("Adult",Ingestion,ROW('Dose co intskin- ref only '!$A35),FALSE),"&lt; Adult",HLOOKUP($C$4,Ingestion,ROW('Dose co intskin- ref only '!$A35),FALSE)*HLOOKUP($C$5,wildfoods,ROW('Wild foods- ref only'!$A32),FALSE)*$C$6*1000),HLOOKUP($C$4,Ingestion,ROW('Dose co intskin- ref only '!$A35),FALSE)*HLOOKUP($C$5,wildfoods,ROW('Wild foods- ref only'!$A32),FALSE)*$C$6*1000))))</f>
      </c>
      <c r="D40" s="123"/>
      <c r="E40" s="122"/>
      <c r="F40" s="110">
        <f t="shared" si="1"/>
      </c>
      <c r="G40" s="133">
        <f t="shared" si="2"/>
      </c>
      <c r="H40" s="143"/>
    </row>
    <row r="41" spans="1:8" ht="12.75">
      <c r="A41" s="87">
        <f t="shared" si="0"/>
      </c>
      <c r="B41" s="120" t="str">
        <f>'Dose co intskin- ref only '!A42</f>
        <v>Pu-241</v>
      </c>
      <c r="C41" s="109">
        <f>IF($C$4="","",IF(HLOOKUP($C$4,Ingestion,ROW('Dose co intskin- ref only '!$A36),FALSE)="No Data","No Dose Data",IF(SUM(HLOOKUP($C$5,wildfoods,ROW('Wild foods- ref only'!$A33),FALSE))=0,"No "&amp;$C$5&amp;" Data",IF($C$4="Offspring",IF(HLOOKUP($C$4,Ingestion,ROW('Dose co intskin- ref only '!$A36),FALSE)&lt;HLOOKUP("Adult",Ingestion,ROW('Dose co intskin- ref only '!$A36),FALSE),"&lt; Adult",HLOOKUP($C$4,Ingestion,ROW('Dose co intskin- ref only '!$A36),FALSE)*HLOOKUP($C$5,wildfoods,ROW('Wild foods- ref only'!$A33),FALSE)*$C$6*1000),HLOOKUP($C$4,Ingestion,ROW('Dose co intskin- ref only '!$A36),FALSE)*HLOOKUP($C$5,wildfoods,ROW('Wild foods- ref only'!$A33),FALSE)*$C$6*1000))))</f>
      </c>
      <c r="D41" s="123"/>
      <c r="E41" s="122"/>
      <c r="F41" s="110">
        <f t="shared" si="1"/>
      </c>
      <c r="G41" s="133">
        <f t="shared" si="2"/>
      </c>
      <c r="H41" s="143"/>
    </row>
    <row r="42" spans="1:8" ht="12.75">
      <c r="A42" s="87">
        <f t="shared" si="0"/>
      </c>
      <c r="B42" s="120" t="str">
        <f>'Dose co intskin- ref only '!A43</f>
        <v>Pu-242</v>
      </c>
      <c r="C42" s="109">
        <f>IF($C$4="","",IF(HLOOKUP($C$4,Ingestion,ROW('Dose co intskin- ref only '!$A37),FALSE)="No Data","No Dose Data",IF(SUM(HLOOKUP($C$5,wildfoods,ROW('Wild foods- ref only'!$A34),FALSE))=0,"No "&amp;$C$5&amp;" Data",IF($C$4="Offspring",IF(HLOOKUP($C$4,Ingestion,ROW('Dose co intskin- ref only '!$A37),FALSE)&lt;HLOOKUP("Adult",Ingestion,ROW('Dose co intskin- ref only '!$A37),FALSE),"&lt; Adult",HLOOKUP($C$4,Ingestion,ROW('Dose co intskin- ref only '!$A37),FALSE)*HLOOKUP($C$5,wildfoods,ROW('Wild foods- ref only'!$A34),FALSE)*$C$6*1000),HLOOKUP($C$4,Ingestion,ROW('Dose co intskin- ref only '!$A37),FALSE)*HLOOKUP($C$5,wildfoods,ROW('Wild foods- ref only'!$A34),FALSE)*$C$6*1000))))</f>
      </c>
      <c r="D42" s="123"/>
      <c r="E42" s="122"/>
      <c r="F42" s="110">
        <f t="shared" si="1"/>
      </c>
      <c r="G42" s="133">
        <f t="shared" si="2"/>
      </c>
      <c r="H42" s="143"/>
    </row>
    <row r="43" spans="1:8" ht="12.75">
      <c r="A43" s="87">
        <f t="shared" si="0"/>
      </c>
      <c r="B43" s="120" t="str">
        <f>'Dose co intskin- ref only '!A44</f>
        <v>Am-241</v>
      </c>
      <c r="C43" s="109">
        <f>IF($C$4="","",IF(HLOOKUP($C$4,Ingestion,ROW('Dose co intskin- ref only '!$A38),FALSE)="No Data","No Dose Data",IF(SUM(HLOOKUP($C$5,wildfoods,ROW('Wild foods- ref only'!$A35),FALSE))=0,"No "&amp;$C$5&amp;" Data",IF($C$4="Offspring",IF(HLOOKUP($C$4,Ingestion,ROW('Dose co intskin- ref only '!$A38),FALSE)&lt;HLOOKUP("Adult",Ingestion,ROW('Dose co intskin- ref only '!$A38),FALSE),"&lt; Adult",HLOOKUP($C$4,Ingestion,ROW('Dose co intskin- ref only '!$A38),FALSE)*HLOOKUP($C$5,wildfoods,ROW('Wild foods- ref only'!$A35),FALSE)*$C$6*1000),HLOOKUP($C$4,Ingestion,ROW('Dose co intskin- ref only '!$A38),FALSE)*HLOOKUP($C$5,wildfoods,ROW('Wild foods- ref only'!$A35),FALSE)*$C$6*1000))))</f>
      </c>
      <c r="D43" s="123"/>
      <c r="E43" s="122"/>
      <c r="F43" s="110">
        <f t="shared" si="1"/>
      </c>
      <c r="G43" s="133">
        <f t="shared" si="2"/>
      </c>
      <c r="H43" s="143"/>
    </row>
    <row r="44" spans="1:8" ht="12.75">
      <c r="A44" s="87">
        <f t="shared" si="0"/>
      </c>
      <c r="B44" s="120" t="str">
        <f>'Dose co intskin- ref only '!A45</f>
        <v>Cm-242</v>
      </c>
      <c r="C44" s="109">
        <f>IF($C$4="","",IF(HLOOKUP($C$4,Ingestion,ROW('Dose co intskin- ref only '!$A39),FALSE)="No Data","No Dose Data",IF(SUM(HLOOKUP($C$5,wildfoods,ROW('Wild foods- ref only'!$A36),FALSE))=0,"No "&amp;$C$5&amp;" Data",IF($C$4="Offspring",IF(HLOOKUP($C$4,Ingestion,ROW('Dose co intskin- ref only '!$A39),FALSE)&lt;HLOOKUP("Adult",Ingestion,ROW('Dose co intskin- ref only '!$A39),FALSE),"&lt; Adult",HLOOKUP($C$4,Ingestion,ROW('Dose co intskin- ref only '!$A39),FALSE)*HLOOKUP($C$5,wildfoods,ROW('Wild foods- ref only'!$A36),FALSE)*$C$6*1000),HLOOKUP($C$4,Ingestion,ROW('Dose co intskin- ref only '!$A39),FALSE)*HLOOKUP($C$5,wildfoods,ROW('Wild foods- ref only'!$A36),FALSE)*$C$6*1000))))</f>
      </c>
      <c r="D44" s="123"/>
      <c r="E44" s="122"/>
      <c r="F44" s="110">
        <f t="shared" si="1"/>
      </c>
      <c r="G44" s="133">
        <f t="shared" si="2"/>
      </c>
      <c r="H44" s="143"/>
    </row>
    <row r="45" spans="1:8" ht="12.75">
      <c r="A45" s="87">
        <f t="shared" si="0"/>
      </c>
      <c r="B45" s="120" t="str">
        <f>'Dose co intskin- ref only '!A46</f>
        <v>Cm-243</v>
      </c>
      <c r="C45" s="109">
        <f>IF($C$4="","",IF(HLOOKUP($C$4,Ingestion,ROW('Dose co intskin- ref only '!$A40),FALSE)="No Data","No Dose Data",IF(SUM(HLOOKUP($C$5,wildfoods,ROW('Wild foods- ref only'!$A37),FALSE))=0,"No "&amp;$C$5&amp;" Data",IF($C$4="Offspring",IF(HLOOKUP($C$4,Ingestion,ROW('Dose co intskin- ref only '!$A40),FALSE)&lt;HLOOKUP("Adult",Ingestion,ROW('Dose co intskin- ref only '!$A40),FALSE),"&lt; Adult",HLOOKUP($C$4,Ingestion,ROW('Dose co intskin- ref only '!$A40),FALSE)*HLOOKUP($C$5,wildfoods,ROW('Wild foods- ref only'!$A37),FALSE)*$C$6*1000),HLOOKUP($C$4,Ingestion,ROW('Dose co intskin- ref only '!$A40),FALSE)*HLOOKUP($C$5,wildfoods,ROW('Wild foods- ref only'!$A37),FALSE)*$C$6*1000))))</f>
      </c>
      <c r="D45" s="123"/>
      <c r="E45" s="122"/>
      <c r="F45" s="110">
        <f t="shared" si="1"/>
      </c>
      <c r="G45" s="133">
        <f t="shared" si="2"/>
      </c>
      <c r="H45" s="143"/>
    </row>
    <row r="46" spans="1:13" ht="12.75">
      <c r="A46" s="87">
        <f t="shared" si="0"/>
      </c>
      <c r="B46" s="120" t="str">
        <f>'Dose co intskin- ref only '!A47</f>
        <v>Cm-244</v>
      </c>
      <c r="C46" s="109">
        <f>IF($C$4="","",IF(HLOOKUP($C$4,Ingestion,ROW('Dose co intskin- ref only '!$A41),FALSE)="No Data","No Dose Data",IF(SUM(HLOOKUP($C$5,wildfoods,ROW('Wild foods- ref only'!$A38),FALSE))=0,"No "&amp;$C$5&amp;" Data",IF($C$4="Offspring",IF(HLOOKUP($C$4,Ingestion,ROW('Dose co intskin- ref only '!$A41),FALSE)&lt;HLOOKUP("Adult",Ingestion,ROW('Dose co intskin- ref only '!$A41),FALSE),"&lt; Adult",HLOOKUP($C$4,Ingestion,ROW('Dose co intskin- ref only '!$A41),FALSE)*HLOOKUP($C$5,wildfoods,ROW('Wild foods- ref only'!$A38),FALSE)*$C$6*1000),HLOOKUP($C$4,Ingestion,ROW('Dose co intskin- ref only '!$A41),FALSE)*HLOOKUP($C$5,wildfoods,ROW('Wild foods- ref only'!$A38),FALSE)*$C$6*1000))))</f>
      </c>
      <c r="D46" s="123"/>
      <c r="E46" s="122"/>
      <c r="F46" s="110">
        <f t="shared" si="1"/>
      </c>
      <c r="G46" s="133">
        <f t="shared" si="2"/>
      </c>
      <c r="H46" s="143"/>
      <c r="I46" s="31"/>
      <c r="J46" s="31"/>
      <c r="K46" s="31"/>
      <c r="L46" s="31"/>
      <c r="M46" s="31"/>
    </row>
    <row r="47" spans="1:13" s="31" customFormat="1" ht="12.75">
      <c r="A47" s="87"/>
      <c r="B47" s="103"/>
      <c r="C47" s="104"/>
      <c r="D47" s="30"/>
      <c r="E47" s="106"/>
      <c r="F47" s="104"/>
      <c r="G47" s="30"/>
      <c r="H47" s="95"/>
      <c r="I47"/>
      <c r="J47"/>
      <c r="K47"/>
      <c r="L47"/>
      <c r="M47"/>
    </row>
    <row r="48" spans="2:6" ht="12.75">
      <c r="B48" s="38" t="s">
        <v>120</v>
      </c>
      <c r="C48" s="14"/>
      <c r="F48" s="44">
        <f>IF(SUM(F10:F46)=0,"",SUM(F10:F46))</f>
      </c>
    </row>
  </sheetData>
  <sheetProtection password="D841" sheet="1" objects="1" scenarios="1"/>
  <mergeCells count="9">
    <mergeCell ref="E4:G6"/>
    <mergeCell ref="I5:M5"/>
    <mergeCell ref="I6:M6"/>
    <mergeCell ref="B1:C1"/>
    <mergeCell ref="E1:G1"/>
    <mergeCell ref="I7:M9"/>
    <mergeCell ref="E7:E8"/>
    <mergeCell ref="F7:F8"/>
    <mergeCell ref="G7:G8"/>
  </mergeCells>
  <conditionalFormatting sqref="C47">
    <cfRule type="cellIs" priority="1" dxfId="0" operator="equal" stopIfTrue="1">
      <formula>"No Dose Data"</formula>
    </cfRule>
    <cfRule type="cellIs" priority="2" dxfId="0" operator="equal" stopIfTrue="1">
      <formula>"No Fruit Data"</formula>
    </cfRule>
    <cfRule type="cellIs" priority="3" dxfId="0" operator="equal" stopIfTrue="1">
      <formula>"No Fungi Data"</formula>
    </cfRule>
  </conditionalFormatting>
  <conditionalFormatting sqref="C10:C46">
    <cfRule type="expression" priority="4" dxfId="0" stopIfTrue="1">
      <formula>OR(TEXT(C10,"@")="No Dose Data",TEXT(C10,"@")="No Fungi Data",TEXT(C10,"@")="No Fruit Data",TEXT(C10,"@")="&lt; Adult")</formula>
    </cfRule>
  </conditionalFormatting>
  <conditionalFormatting sqref="H10:H46">
    <cfRule type="cellIs" priority="5" dxfId="1" operator="equal" stopIfTrue="1">
      <formula>""</formula>
    </cfRule>
    <cfRule type="cellIs" priority="6" dxfId="3" operator="equal" stopIfTrue="1">
      <formula>MAX(H$10:H$46)</formula>
    </cfRule>
  </conditionalFormatting>
  <conditionalFormatting sqref="F10:G46">
    <cfRule type="cellIs" priority="7" dxfId="1" operator="equal" stopIfTrue="1">
      <formula>""</formula>
    </cfRule>
    <cfRule type="cellIs" priority="8" dxfId="2" operator="equal" stopIfTrue="1">
      <formula>MAX(F$10:F$46)</formula>
    </cfRule>
  </conditionalFormatting>
  <dataValidations count="1">
    <dataValidation type="list" allowBlank="1" showInputMessage="1" showErrorMessage="1" sqref="C4">
      <formula1>"Adult, Child 10 y, Infant 1 y, OffSpring"</formula1>
    </dataValidation>
  </dataValidations>
  <printOptions horizontalCentered="1"/>
  <pageMargins left="0.31496062992125984" right="0.31496062992125984" top="0.984251968503937" bottom="0.984251968503937" header="0.5118110236220472" footer="0.5118110236220472"/>
  <pageSetup horizontalDpi="600" verticalDpi="6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dimension ref="A1:M48"/>
  <sheetViews>
    <sheetView showGridLines="0" workbookViewId="0" topLeftCell="B1">
      <selection activeCell="C10" sqref="C10"/>
    </sheetView>
  </sheetViews>
  <sheetFormatPr defaultColWidth="9.140625" defaultRowHeight="12.75"/>
  <cols>
    <col min="1" max="1" width="23.421875" style="87" hidden="1" customWidth="1"/>
    <col min="2" max="2" width="22.7109375" style="0" customWidth="1"/>
    <col min="3" max="3" width="16.7109375" style="15" customWidth="1"/>
    <col min="4" max="4" width="2.7109375" style="0" customWidth="1"/>
    <col min="5" max="5" width="18.7109375" style="0" customWidth="1"/>
    <col min="6" max="6" width="18.57421875" style="0" customWidth="1"/>
    <col min="7" max="7" width="11.8515625" style="0" customWidth="1"/>
    <col min="8" max="8" width="2.7109375" style="95" customWidth="1"/>
    <col min="9" max="9" width="10.140625" style="0" customWidth="1"/>
    <col min="10" max="10" width="13.7109375" style="0" customWidth="1"/>
    <col min="11" max="11" width="18.421875" style="0" customWidth="1"/>
  </cols>
  <sheetData>
    <row r="1" spans="1:10" s="39" customFormat="1" ht="36.75" customHeight="1">
      <c r="A1" s="87"/>
      <c r="B1" s="367" t="s">
        <v>169</v>
      </c>
      <c r="C1" s="367"/>
      <c r="D1" s="97"/>
      <c r="E1" s="367" t="s">
        <v>170</v>
      </c>
      <c r="F1" s="367"/>
      <c r="G1" s="367"/>
      <c r="H1" s="139"/>
      <c r="I1" s="101"/>
      <c r="J1" s="40"/>
    </row>
    <row r="2" ht="12.75">
      <c r="H2" s="32"/>
    </row>
    <row r="3" spans="3:7" ht="12.75">
      <c r="C3" s="15" t="s">
        <v>28</v>
      </c>
      <c r="E3" s="87" t="s">
        <v>314</v>
      </c>
      <c r="F3" s="87"/>
      <c r="G3" s="95"/>
    </row>
    <row r="4" spans="2:8" ht="13.5" thickBot="1">
      <c r="B4" s="277" t="s">
        <v>27</v>
      </c>
      <c r="C4" s="43"/>
      <c r="E4" s="380"/>
      <c r="F4" s="381"/>
      <c r="G4" s="382"/>
      <c r="H4" s="140"/>
    </row>
    <row r="5" spans="1:13" s="94" customFormat="1" ht="26.25" customHeight="1" thickBot="1">
      <c r="A5" s="87"/>
      <c r="B5" s="279" t="s">
        <v>29</v>
      </c>
      <c r="C5" s="280" t="s">
        <v>47</v>
      </c>
      <c r="E5" s="383"/>
      <c r="F5" s="384"/>
      <c r="G5" s="385"/>
      <c r="H5" s="140"/>
      <c r="I5" s="377" t="s">
        <v>324</v>
      </c>
      <c r="J5" s="378"/>
      <c r="K5" s="378"/>
      <c r="L5" s="378"/>
      <c r="M5" s="379"/>
    </row>
    <row r="6" spans="1:13" s="94" customFormat="1" ht="26.25" customHeight="1" thickBot="1">
      <c r="A6" s="87"/>
      <c r="B6" s="279" t="s">
        <v>133</v>
      </c>
      <c r="C6" s="83"/>
      <c r="E6" s="386"/>
      <c r="F6" s="387"/>
      <c r="G6" s="388"/>
      <c r="H6" s="140"/>
      <c r="I6" s="377" t="s">
        <v>153</v>
      </c>
      <c r="J6" s="378"/>
      <c r="K6" s="378"/>
      <c r="L6" s="378"/>
      <c r="M6" s="379"/>
    </row>
    <row r="7" spans="1:13" s="94" customFormat="1" ht="12.75" customHeight="1">
      <c r="A7" s="87"/>
      <c r="E7" s="353" t="s">
        <v>122</v>
      </c>
      <c r="F7" s="353" t="s">
        <v>121</v>
      </c>
      <c r="G7" s="354" t="s">
        <v>206</v>
      </c>
      <c r="H7" s="144"/>
      <c r="I7" s="368" t="s">
        <v>325</v>
      </c>
      <c r="J7" s="369"/>
      <c r="K7" s="369"/>
      <c r="L7" s="369"/>
      <c r="M7" s="370"/>
    </row>
    <row r="8" spans="3:13" ht="11.25" customHeight="1">
      <c r="C8" s="16"/>
      <c r="E8" s="353" t="s">
        <v>119</v>
      </c>
      <c r="F8" s="353"/>
      <c r="G8" s="354"/>
      <c r="H8" s="141"/>
      <c r="I8" s="374"/>
      <c r="J8" s="375"/>
      <c r="K8" s="375"/>
      <c r="L8" s="375"/>
      <c r="M8" s="376"/>
    </row>
    <row r="9" spans="3:13" ht="15" thickBot="1">
      <c r="C9" s="86" t="s">
        <v>124</v>
      </c>
      <c r="D9" s="87"/>
      <c r="E9" s="15" t="s">
        <v>125</v>
      </c>
      <c r="F9" s="15" t="s">
        <v>126</v>
      </c>
      <c r="G9" s="134" t="s">
        <v>193</v>
      </c>
      <c r="H9" s="142"/>
      <c r="I9" s="371"/>
      <c r="J9" s="372"/>
      <c r="K9" s="372"/>
      <c r="L9" s="372"/>
      <c r="M9" s="373"/>
    </row>
    <row r="10" spans="1:8" ht="12.75">
      <c r="A10" s="87">
        <f>IF(E10="","",B10&amp;" = "&amp;TEXT(E10,"0.00E+00")&amp;" Bq/g;   ")</f>
      </c>
      <c r="B10" s="120" t="str">
        <f>'Dose co intskin- ref only '!A11</f>
        <v>H-3 (OBT)</v>
      </c>
      <c r="C10" s="109">
        <f>IF($C$4="","",IF(HLOOKUP($C$4,Ingestion,ROW('Dose co intskin- ref only '!$A5),FALSE)="No Data","No Dose Data",IF(SUM(HLOOKUP($C$5,wildfoods,ROW('Wild foods- ref only'!$A2),FALSE))=0,"No "&amp;$C$5&amp;" Data",IF($C$4="Offspring",IF(HLOOKUP($C$4,Ingestion,ROW('Dose co intskin- ref only '!$A5),FALSE)&lt;HLOOKUP("Adult",Ingestion,ROW('Dose co intskin- ref only '!$A5),FALSE),"&lt; Adult",HLOOKUP($C$4,Ingestion,ROW('Dose co intskin- ref only '!$A5),FALSE)*HLOOKUP($C$5,wildfoods,ROW('Wild foods- ref only'!$A2),FALSE)*$C$6*1000),HLOOKUP($C$4,Ingestion,ROW('Dose co intskin- ref only '!$A5),FALSE)*HLOOKUP($C$5,wildfoods,ROW('Wild foods- ref only'!$A2),FALSE)*$C$6*1000))))</f>
      </c>
      <c r="D10" s="123"/>
      <c r="E10" s="122"/>
      <c r="F10" s="110">
        <f>IF(E10="","",IF(C10="No Fungi Data","No Fungi Data",IF(C10="no dose data","No Dose Data",IF(C10="&lt; Adult","&lt; Adult",IF(SUM(C10)=0,"",C10*E10)))))</f>
      </c>
      <c r="G10" s="133">
        <f aca="true" t="shared" si="0" ref="G10:G46">IF(SUM(F10)=0,"",F10/F$48)</f>
      </c>
      <c r="H10" s="143"/>
    </row>
    <row r="11" spans="1:8" ht="12.75">
      <c r="A11" s="87">
        <f aca="true" t="shared" si="1" ref="A11:A46">IF(E11="","",B11&amp;" = "&amp;TEXT(E11,"0.00E+00")&amp;" Bq/g;   ")</f>
      </c>
      <c r="B11" s="120" t="str">
        <f>'Dose co intskin- ref only '!A12</f>
        <v>H-3 (H2O)</v>
      </c>
      <c r="C11" s="109">
        <f>IF($C$4="","",IF(HLOOKUP($C$4,Ingestion,ROW('Dose co intskin- ref only '!$A6),FALSE)="No Data","No Dose Data",IF(SUM(HLOOKUP($C$5,wildfoods,ROW('Wild foods- ref only'!$A3),FALSE))=0,"No "&amp;$C$5&amp;" Data",IF($C$4="Offspring",IF(HLOOKUP($C$4,Ingestion,ROW('Dose co intskin- ref only '!$A6),FALSE)&lt;HLOOKUP("Adult",Ingestion,ROW('Dose co intskin- ref only '!$A6),FALSE),"&lt; Adult",HLOOKUP($C$4,Ingestion,ROW('Dose co intskin- ref only '!$A6),FALSE)*HLOOKUP($C$5,wildfoods,ROW('Wild foods- ref only'!$A3),FALSE)*$C$6*1000),HLOOKUP($C$4,Ingestion,ROW('Dose co intskin- ref only '!$A6),FALSE)*HLOOKUP($C$5,wildfoods,ROW('Wild foods- ref only'!$A3),FALSE)*$C$6*1000))))</f>
      </c>
      <c r="D11" s="123"/>
      <c r="E11" s="122"/>
      <c r="F11" s="110">
        <f aca="true" t="shared" si="2" ref="F11:F46">IF(E11="","",IF(C11="No Fungi Data","No Fungi Data",IF(C11="no dose data","No Dose Data",IF(C11="&lt; Adult","&lt; Adult",IF(SUM(C11)=0,"",C11*E11)))))</f>
      </c>
      <c r="G11" s="133">
        <f t="shared" si="0"/>
      </c>
      <c r="H11" s="143"/>
    </row>
    <row r="12" spans="1:8" ht="12.75">
      <c r="A12" s="87">
        <f t="shared" si="1"/>
      </c>
      <c r="B12" s="120" t="str">
        <f>'Dose co intskin- ref only '!A13</f>
        <v>C-14</v>
      </c>
      <c r="C12" s="109">
        <f>IF($C$4="","",IF(HLOOKUP($C$4,Ingestion,ROW('Dose co intskin- ref only '!$A7),FALSE)="No Data","No Dose Data",IF(SUM(HLOOKUP($C$5,wildfoods,ROW('Wild foods- ref only'!$A4),FALSE))=0,"No "&amp;$C$5&amp;" Data",IF($C$4="Offspring",IF(HLOOKUP($C$4,Ingestion,ROW('Dose co intskin- ref only '!$A7),FALSE)&lt;HLOOKUP("Adult",Ingestion,ROW('Dose co intskin- ref only '!$A7),FALSE),"&lt; Adult",HLOOKUP($C$4,Ingestion,ROW('Dose co intskin- ref only '!$A7),FALSE)*HLOOKUP($C$5,wildfoods,ROW('Wild foods- ref only'!$A4),FALSE)*$C$6*1000),HLOOKUP($C$4,Ingestion,ROW('Dose co intskin- ref only '!$A7),FALSE)*HLOOKUP($C$5,wildfoods,ROW('Wild foods- ref only'!$A4),FALSE)*$C$6*1000))))</f>
      </c>
      <c r="D12" s="123"/>
      <c r="E12" s="122"/>
      <c r="F12" s="110">
        <f t="shared" si="2"/>
      </c>
      <c r="G12" s="133">
        <f t="shared" si="0"/>
      </c>
      <c r="H12" s="143"/>
    </row>
    <row r="13" spans="1:8" ht="12.75">
      <c r="A13" s="87">
        <f t="shared" si="1"/>
      </c>
      <c r="B13" s="120" t="str">
        <f>'Dose co intskin- ref only '!A14</f>
        <v>Cl-36</v>
      </c>
      <c r="C13" s="109">
        <f>IF($C$4="","",IF(HLOOKUP($C$4,Ingestion,ROW('Dose co intskin- ref only '!$A8),FALSE)="No Data","No Dose Data",IF(SUM(HLOOKUP($C$5,wildfoods,ROW('Wild foods- ref only'!$A5),FALSE))=0,"No "&amp;$C$5&amp;" Data",IF($C$4="Offspring",IF(HLOOKUP($C$4,Ingestion,ROW('Dose co intskin- ref only '!$A8),FALSE)&lt;HLOOKUP("Adult",Ingestion,ROW('Dose co intskin- ref only '!$A8),FALSE),"&lt; Adult",HLOOKUP($C$4,Ingestion,ROW('Dose co intskin- ref only '!$A8),FALSE)*HLOOKUP($C$5,wildfoods,ROW('Wild foods- ref only'!$A5),FALSE)*$C$6*1000),HLOOKUP($C$4,Ingestion,ROW('Dose co intskin- ref only '!$A8),FALSE)*HLOOKUP($C$5,wildfoods,ROW('Wild foods- ref only'!$A5),FALSE)*$C$6*1000))))</f>
      </c>
      <c r="D13" s="123"/>
      <c r="E13" s="122"/>
      <c r="F13" s="110">
        <f t="shared" si="2"/>
      </c>
      <c r="G13" s="133">
        <f t="shared" si="0"/>
      </c>
      <c r="H13" s="143"/>
    </row>
    <row r="14" spans="1:8" ht="12.75">
      <c r="A14" s="87">
        <f t="shared" si="1"/>
      </c>
      <c r="B14" s="120" t="str">
        <f>'Dose co intskin- ref only '!A15</f>
        <v>K-40</v>
      </c>
      <c r="C14" s="109">
        <f>IF($C$4="","",IF(HLOOKUP($C$4,Ingestion,ROW('Dose co intskin- ref only '!$A9),FALSE)="No Data","No Dose Data",IF(SUM(HLOOKUP($C$5,wildfoods,ROW('Wild foods- ref only'!$A6),FALSE))=0,"No "&amp;$C$5&amp;" Data",IF($C$4="Offspring",IF(HLOOKUP($C$4,Ingestion,ROW('Dose co intskin- ref only '!$A9),FALSE)&lt;HLOOKUP("Adult",Ingestion,ROW('Dose co intskin- ref only '!$A9),FALSE),"&lt; Adult",HLOOKUP($C$4,Ingestion,ROW('Dose co intskin- ref only '!$A9),FALSE)*HLOOKUP($C$5,wildfoods,ROW('Wild foods- ref only'!$A6),FALSE)*$C$6*1000),HLOOKUP($C$4,Ingestion,ROW('Dose co intskin- ref only '!$A9),FALSE)*HLOOKUP($C$5,wildfoods,ROW('Wild foods- ref only'!$A6),FALSE)*$C$6*1000))))</f>
      </c>
      <c r="D14" s="123"/>
      <c r="E14" s="122"/>
      <c r="F14" s="110">
        <f t="shared" si="2"/>
      </c>
      <c r="G14" s="133">
        <f t="shared" si="0"/>
      </c>
      <c r="H14" s="143"/>
    </row>
    <row r="15" spans="1:8" ht="12.75">
      <c r="A15" s="87">
        <f t="shared" si="1"/>
      </c>
      <c r="B15" s="120" t="str">
        <f>'Dose co intskin- ref only '!A16</f>
        <v>Co-60</v>
      </c>
      <c r="C15" s="109">
        <f>IF($C$4="","",IF(HLOOKUP($C$4,Ingestion,ROW('Dose co intskin- ref only '!$A10),FALSE)="No Data","No Dose Data",IF(SUM(HLOOKUP($C$5,wildfoods,ROW('Wild foods- ref only'!$A7),FALSE))=0,"No "&amp;$C$5&amp;" Data",IF($C$4="Offspring",IF(HLOOKUP($C$4,Ingestion,ROW('Dose co intskin- ref only '!$A10),FALSE)&lt;HLOOKUP("Adult",Ingestion,ROW('Dose co intskin- ref only '!$A10),FALSE),"&lt; Adult",HLOOKUP($C$4,Ingestion,ROW('Dose co intskin- ref only '!$A10),FALSE)*HLOOKUP($C$5,wildfoods,ROW('Wild foods- ref only'!$A7),FALSE)*$C$6*1000),HLOOKUP($C$4,Ingestion,ROW('Dose co intskin- ref only '!$A10),FALSE)*HLOOKUP($C$5,wildfoods,ROW('Wild foods- ref only'!$A7),FALSE)*$C$6*1000))))</f>
      </c>
      <c r="D15" s="123"/>
      <c r="E15" s="122"/>
      <c r="F15" s="110">
        <f t="shared" si="2"/>
      </c>
      <c r="G15" s="133">
        <f t="shared" si="0"/>
      </c>
      <c r="H15" s="143"/>
    </row>
    <row r="16" spans="1:8" ht="12.75">
      <c r="A16" s="87">
        <f t="shared" si="1"/>
      </c>
      <c r="B16" s="120" t="str">
        <f>'Dose co intskin- ref only '!A17</f>
        <v>Sr+90</v>
      </c>
      <c r="C16" s="109">
        <f>IF($C$4="","",IF(HLOOKUP($C$4,Ingestion,ROW('Dose co intskin- ref only '!$A11),FALSE)="No Data","No Dose Data",IF(SUM(HLOOKUP($C$5,wildfoods,ROW('Wild foods- ref only'!$A8),FALSE))=0,"No "&amp;$C$5&amp;" Data",IF($C$4="Offspring",IF(HLOOKUP($C$4,Ingestion,ROW('Dose co intskin- ref only '!$A11),FALSE)&lt;HLOOKUP("Adult",Ingestion,ROW('Dose co intskin- ref only '!$A11),FALSE),"&lt; Adult",HLOOKUP($C$4,Ingestion,ROW('Dose co intskin- ref only '!$A11),FALSE)*HLOOKUP($C$5,wildfoods,ROW('Wild foods- ref only'!$A8),FALSE)*$C$6*1000),HLOOKUP($C$4,Ingestion,ROW('Dose co intskin- ref only '!$A11),FALSE)*HLOOKUP($C$5,wildfoods,ROW('Wild foods- ref only'!$A8),FALSE)*$C$6*1000))))</f>
      </c>
      <c r="D16" s="123"/>
      <c r="E16" s="122"/>
      <c r="F16" s="110">
        <f t="shared" si="2"/>
      </c>
      <c r="G16" s="133">
        <f t="shared" si="0"/>
      </c>
      <c r="H16" s="143"/>
    </row>
    <row r="17" spans="1:13" ht="12.75">
      <c r="A17" s="87">
        <f t="shared" si="1"/>
      </c>
      <c r="B17" s="120" t="str">
        <f>'Dose co intskin- ref only '!A18</f>
        <v>Tc-99</v>
      </c>
      <c r="C17" s="109">
        <f>IF($C$4="","",IF(HLOOKUP($C$4,Ingestion,ROW('Dose co intskin- ref only '!$A12),FALSE)="No Data","No Dose Data",IF(SUM(HLOOKUP($C$5,wildfoods,ROW('Wild foods- ref only'!$A9),FALSE))=0,"No "&amp;$C$5&amp;" Data",IF($C$4="Offspring",IF(HLOOKUP($C$4,Ingestion,ROW('Dose co intskin- ref only '!$A12),FALSE)&lt;HLOOKUP("Adult",Ingestion,ROW('Dose co intskin- ref only '!$A12),FALSE),"&lt; Adult",HLOOKUP($C$4,Ingestion,ROW('Dose co intskin- ref only '!$A12),FALSE)*HLOOKUP($C$5,wildfoods,ROW('Wild foods- ref only'!$A9),FALSE)*$C$6*1000),HLOOKUP($C$4,Ingestion,ROW('Dose co intskin- ref only '!$A12),FALSE)*HLOOKUP($C$5,wildfoods,ROW('Wild foods- ref only'!$A9),FALSE)*$C$6*1000))))</f>
      </c>
      <c r="D17" s="123"/>
      <c r="E17" s="122"/>
      <c r="F17" s="110">
        <f t="shared" si="2"/>
      </c>
      <c r="G17" s="133">
        <f t="shared" si="0"/>
      </c>
      <c r="H17" s="143"/>
      <c r="K17" s="6"/>
      <c r="L17" s="6"/>
      <c r="M17" s="6"/>
    </row>
    <row r="18" spans="1:13" ht="12.75">
      <c r="A18" s="87">
        <f t="shared" si="1"/>
      </c>
      <c r="B18" s="120" t="str">
        <f>'Dose co intskin- ref only '!A19</f>
        <v>Ru+106</v>
      </c>
      <c r="C18" s="109">
        <f>IF($C$4="","",IF(HLOOKUP($C$4,Ingestion,ROW('Dose co intskin- ref only '!$A13),FALSE)="No Data","No Dose Data",IF(SUM(HLOOKUP($C$5,wildfoods,ROW('Wild foods- ref only'!$A10),FALSE))=0,"No "&amp;$C$5&amp;" Data",IF($C$4="Offspring",IF(HLOOKUP($C$4,Ingestion,ROW('Dose co intskin- ref only '!$A13),FALSE)&lt;HLOOKUP("Adult",Ingestion,ROW('Dose co intskin- ref only '!$A13),FALSE),"&lt; Adult",HLOOKUP($C$4,Ingestion,ROW('Dose co intskin- ref only '!$A13),FALSE)*HLOOKUP($C$5,wildfoods,ROW('Wild foods- ref only'!$A10),FALSE)*$C$6*1000),HLOOKUP($C$4,Ingestion,ROW('Dose co intskin- ref only '!$A13),FALSE)*HLOOKUP($C$5,wildfoods,ROW('Wild foods- ref only'!$A10),FALSE)*$C$6*1000))))</f>
      </c>
      <c r="D18" s="123"/>
      <c r="E18" s="122"/>
      <c r="F18" s="110">
        <f t="shared" si="2"/>
      </c>
      <c r="G18" s="133">
        <f t="shared" si="0"/>
      </c>
      <c r="H18" s="143"/>
      <c r="K18" s="18"/>
      <c r="L18" s="18"/>
      <c r="M18" s="6"/>
    </row>
    <row r="19" spans="1:13" ht="12.75">
      <c r="A19" s="87">
        <f t="shared" si="1"/>
      </c>
      <c r="B19" s="120" t="str">
        <f>'Dose co intskin- ref only '!A20</f>
        <v>Sn+126</v>
      </c>
      <c r="C19" s="109">
        <f>IF($C$4="","",IF(HLOOKUP($C$4,Ingestion,ROW('Dose co intskin- ref only '!$A14),FALSE)="No Data","No Dose Data",IF(SUM(HLOOKUP($C$5,wildfoods,ROW('Wild foods- ref only'!$A11),FALSE))=0,"No "&amp;$C$5&amp;" Data",IF($C$4="Offspring",IF(HLOOKUP($C$4,Ingestion,ROW('Dose co intskin- ref only '!$A14),FALSE)&lt;HLOOKUP("Adult",Ingestion,ROW('Dose co intskin- ref only '!$A14),FALSE),"&lt; Adult",HLOOKUP($C$4,Ingestion,ROW('Dose co intskin- ref only '!$A14),FALSE)*HLOOKUP($C$5,wildfoods,ROW('Wild foods- ref only'!$A11),FALSE)*$C$6*1000),HLOOKUP($C$4,Ingestion,ROW('Dose co intskin- ref only '!$A14),FALSE)*HLOOKUP($C$5,wildfoods,ROW('Wild foods- ref only'!$A11),FALSE)*$C$6*1000))))</f>
      </c>
      <c r="D19" s="123"/>
      <c r="E19" s="122"/>
      <c r="F19" s="110">
        <f t="shared" si="2"/>
      </c>
      <c r="G19" s="133">
        <f t="shared" si="0"/>
      </c>
      <c r="H19" s="143"/>
      <c r="K19" s="20"/>
      <c r="L19" s="20"/>
      <c r="M19" s="20"/>
    </row>
    <row r="20" spans="1:8" ht="12.75">
      <c r="A20" s="87">
        <f t="shared" si="1"/>
      </c>
      <c r="B20" s="120" t="str">
        <f>'Dose co intskin- ref only '!A21</f>
        <v>I-129</v>
      </c>
      <c r="C20" s="109">
        <f>IF($C$4="","",IF(HLOOKUP($C$4,Ingestion,ROW('Dose co intskin- ref only '!$A15),FALSE)="No Data","No Dose Data",IF(SUM(HLOOKUP($C$5,wildfoods,ROW('Wild foods- ref only'!$A12),FALSE))=0,"No "&amp;$C$5&amp;" Data",IF($C$4="Offspring",IF(HLOOKUP($C$4,Ingestion,ROW('Dose co intskin- ref only '!$A15),FALSE)&lt;HLOOKUP("Adult",Ingestion,ROW('Dose co intskin- ref only '!$A15),FALSE),"&lt; Adult",HLOOKUP($C$4,Ingestion,ROW('Dose co intskin- ref only '!$A15),FALSE)*HLOOKUP($C$5,wildfoods,ROW('Wild foods- ref only'!$A12),FALSE)*$C$6*1000),HLOOKUP($C$4,Ingestion,ROW('Dose co intskin- ref only '!$A15),FALSE)*HLOOKUP($C$5,wildfoods,ROW('Wild foods- ref only'!$A12),FALSE)*$C$6*1000))))</f>
      </c>
      <c r="D20" s="123"/>
      <c r="E20" s="122"/>
      <c r="F20" s="110">
        <f t="shared" si="2"/>
      </c>
      <c r="G20" s="133">
        <f t="shared" si="0"/>
      </c>
      <c r="H20" s="143"/>
    </row>
    <row r="21" spans="1:8" ht="12.75">
      <c r="A21" s="87">
        <f t="shared" si="1"/>
      </c>
      <c r="B21" s="120" t="str">
        <f>'Dose co intskin- ref only '!A22</f>
        <v>Cs-134</v>
      </c>
      <c r="C21" s="109">
        <f>IF($C$4="","",IF(HLOOKUP($C$4,Ingestion,ROW('Dose co intskin- ref only '!$A16),FALSE)="No Data","No Dose Data",IF(SUM(HLOOKUP($C$5,wildfoods,ROW('Wild foods- ref only'!$A13),FALSE))=0,"No "&amp;$C$5&amp;" Data",IF($C$4="Offspring",IF(HLOOKUP($C$4,Ingestion,ROW('Dose co intskin- ref only '!$A16),FALSE)&lt;HLOOKUP("Adult",Ingestion,ROW('Dose co intskin- ref only '!$A16),FALSE),"&lt; Adult",HLOOKUP($C$4,Ingestion,ROW('Dose co intskin- ref only '!$A16),FALSE)*HLOOKUP($C$5,wildfoods,ROW('Wild foods- ref only'!$A13),FALSE)*$C$6*1000),HLOOKUP($C$4,Ingestion,ROW('Dose co intskin- ref only '!$A16),FALSE)*HLOOKUP($C$5,wildfoods,ROW('Wild foods- ref only'!$A13),FALSE)*$C$6*1000))))</f>
      </c>
      <c r="D21" s="123"/>
      <c r="E21" s="122"/>
      <c r="F21" s="110">
        <f t="shared" si="2"/>
      </c>
      <c r="G21" s="133">
        <f t="shared" si="0"/>
      </c>
      <c r="H21" s="143"/>
    </row>
    <row r="22" spans="1:8" ht="12.75">
      <c r="A22" s="87">
        <f t="shared" si="1"/>
      </c>
      <c r="B22" s="120" t="str">
        <f>'Dose co intskin- ref only '!A23</f>
        <v>Cs+137</v>
      </c>
      <c r="C22" s="109">
        <f>IF($C$4="","",IF(HLOOKUP($C$4,Ingestion,ROW('Dose co intskin- ref only '!$A17),FALSE)="No Data","No Dose Data",IF(SUM(HLOOKUP($C$5,wildfoods,ROW('Wild foods- ref only'!$A14),FALSE))=0,"No "&amp;$C$5&amp;" Data",IF($C$4="Offspring",IF(HLOOKUP($C$4,Ingestion,ROW('Dose co intskin- ref only '!$A17),FALSE)&lt;HLOOKUP("Adult",Ingestion,ROW('Dose co intskin- ref only '!$A17),FALSE),"&lt; Adult",HLOOKUP($C$4,Ingestion,ROW('Dose co intskin- ref only '!$A17),FALSE)*HLOOKUP($C$5,wildfoods,ROW('Wild foods- ref only'!$A14),FALSE)*$C$6*1000),HLOOKUP($C$4,Ingestion,ROW('Dose co intskin- ref only '!$A17),FALSE)*HLOOKUP($C$5,wildfoods,ROW('Wild foods- ref only'!$A14),FALSE)*$C$6*1000))))</f>
      </c>
      <c r="D22" s="123"/>
      <c r="E22" s="122"/>
      <c r="F22" s="110">
        <f t="shared" si="2"/>
      </c>
      <c r="G22" s="133">
        <f t="shared" si="0"/>
      </c>
      <c r="H22" s="143"/>
    </row>
    <row r="23" spans="1:8" ht="12.75">
      <c r="A23" s="87">
        <f t="shared" si="1"/>
      </c>
      <c r="B23" s="120" t="str">
        <f>'Dose co intskin- ref only '!A24</f>
        <v>Pb+210</v>
      </c>
      <c r="C23" s="109">
        <f>IF($C$4="","",IF(HLOOKUP($C$4,Ingestion,ROW('Dose co intskin- ref only '!$A18),FALSE)="No Data","No Dose Data",IF(SUM(HLOOKUP($C$5,wildfoods,ROW('Wild foods- ref only'!$A15),FALSE))=0,"No "&amp;$C$5&amp;" Data",IF($C$4="Offspring",IF(HLOOKUP($C$4,Ingestion,ROW('Dose co intskin- ref only '!$A18),FALSE)&lt;HLOOKUP("Adult",Ingestion,ROW('Dose co intskin- ref only '!$A18),FALSE),"&lt; Adult",HLOOKUP($C$4,Ingestion,ROW('Dose co intskin- ref only '!$A18),FALSE)*HLOOKUP($C$5,wildfoods,ROW('Wild foods- ref only'!$A15),FALSE)*$C$6*1000),HLOOKUP($C$4,Ingestion,ROW('Dose co intskin- ref only '!$A18),FALSE)*HLOOKUP($C$5,wildfoods,ROW('Wild foods- ref only'!$A15),FALSE)*$C$6*1000))))</f>
      </c>
      <c r="D23" s="123"/>
      <c r="E23" s="122"/>
      <c r="F23" s="110">
        <f t="shared" si="2"/>
      </c>
      <c r="G23" s="133">
        <f t="shared" si="0"/>
      </c>
      <c r="H23" s="143"/>
    </row>
    <row r="24" spans="1:8" ht="12.75">
      <c r="A24" s="87">
        <f t="shared" si="1"/>
      </c>
      <c r="B24" s="120" t="str">
        <f>'Dose co intskin- ref only '!A25</f>
        <v>Po-210</v>
      </c>
      <c r="C24" s="109">
        <f>IF($C$4="","",IF(HLOOKUP($C$4,Ingestion,ROW('Dose co intskin- ref only '!$A19),FALSE)="No Data","No Dose Data",IF(SUM(HLOOKUP($C$5,wildfoods,ROW('Wild foods- ref only'!$A16),FALSE))=0,"No "&amp;$C$5&amp;" Data",IF($C$4="Offspring",IF(HLOOKUP($C$4,Ingestion,ROW('Dose co intskin- ref only '!$A19),FALSE)&lt;HLOOKUP("Adult",Ingestion,ROW('Dose co intskin- ref only '!$A19),FALSE),"&lt; Adult",HLOOKUP($C$4,Ingestion,ROW('Dose co intskin- ref only '!$A19),FALSE)*HLOOKUP($C$5,wildfoods,ROW('Wild foods- ref only'!$A16),FALSE)*$C$6*1000),HLOOKUP($C$4,Ingestion,ROW('Dose co intskin- ref only '!$A19),FALSE)*HLOOKUP($C$5,wildfoods,ROW('Wild foods- ref only'!$A16),FALSE)*$C$6*1000))))</f>
      </c>
      <c r="D24" s="123"/>
      <c r="E24" s="122"/>
      <c r="F24" s="110">
        <f t="shared" si="2"/>
      </c>
      <c r="G24" s="133">
        <f t="shared" si="0"/>
      </c>
      <c r="H24" s="143"/>
    </row>
    <row r="25" spans="1:8" ht="12.75">
      <c r="A25" s="87">
        <f t="shared" si="1"/>
      </c>
      <c r="B25" s="120" t="str">
        <f>'Dose co intskin- ref only '!A26</f>
        <v>Ra+226</v>
      </c>
      <c r="C25" s="109">
        <f>IF($C$4="","",IF(HLOOKUP($C$4,Ingestion,ROW('Dose co intskin- ref only '!$A20),FALSE)="No Data","No Dose Data",IF(SUM(HLOOKUP($C$5,wildfoods,ROW('Wild foods- ref only'!$A17),FALSE))=0,"No "&amp;$C$5&amp;" Data",IF($C$4="Offspring",IF(HLOOKUP($C$4,Ingestion,ROW('Dose co intskin- ref only '!$A20),FALSE)&lt;HLOOKUP("Adult",Ingestion,ROW('Dose co intskin- ref only '!$A20),FALSE),"&lt; Adult",HLOOKUP($C$4,Ingestion,ROW('Dose co intskin- ref only '!$A20),FALSE)*HLOOKUP($C$5,wildfoods,ROW('Wild foods- ref only'!$A17),FALSE)*$C$6*1000),HLOOKUP($C$4,Ingestion,ROW('Dose co intskin- ref only '!$A20),FALSE)*HLOOKUP($C$5,wildfoods,ROW('Wild foods- ref only'!$A17),FALSE)*$C$6*1000))))</f>
      </c>
      <c r="D25" s="123"/>
      <c r="E25" s="122"/>
      <c r="F25" s="110">
        <f t="shared" si="2"/>
      </c>
      <c r="G25" s="133">
        <f t="shared" si="0"/>
      </c>
      <c r="H25" s="143"/>
    </row>
    <row r="26" spans="1:8" ht="12.75">
      <c r="A26" s="87">
        <f t="shared" si="1"/>
      </c>
      <c r="B26" s="120" t="str">
        <f>'Dose co intskin- ref only '!A27</f>
        <v>Ra+228</v>
      </c>
      <c r="C26" s="109">
        <f>IF($C$4="","",IF(HLOOKUP($C$4,Ingestion,ROW('Dose co intskin- ref only '!$A21),FALSE)="No Data","No Dose Data",IF(SUM(HLOOKUP($C$5,wildfoods,ROW('Wild foods- ref only'!$A18),FALSE))=0,"No "&amp;$C$5&amp;" Data",IF($C$4="Offspring",IF(HLOOKUP($C$4,Ingestion,ROW('Dose co intskin- ref only '!$A21),FALSE)&lt;HLOOKUP("Adult",Ingestion,ROW('Dose co intskin- ref only '!$A21),FALSE),"&lt; Adult",HLOOKUP($C$4,Ingestion,ROW('Dose co intskin- ref only '!$A21),FALSE)*HLOOKUP($C$5,wildfoods,ROW('Wild foods- ref only'!$A18),FALSE)*$C$6*1000),HLOOKUP($C$4,Ingestion,ROW('Dose co intskin- ref only '!$A21),FALSE)*HLOOKUP($C$5,wildfoods,ROW('Wild foods- ref only'!$A18),FALSE)*$C$6*1000))))</f>
      </c>
      <c r="D26" s="123"/>
      <c r="E26" s="122"/>
      <c r="F26" s="110">
        <f t="shared" si="2"/>
      </c>
      <c r="G26" s="133">
        <f t="shared" si="0"/>
      </c>
      <c r="H26" s="143"/>
    </row>
    <row r="27" spans="1:8" ht="12.75">
      <c r="A27" s="87">
        <f t="shared" si="1"/>
      </c>
      <c r="B27" s="120" t="str">
        <f>'Dose co intskin- ref only '!A28</f>
        <v>Th+228</v>
      </c>
      <c r="C27" s="109">
        <f>IF($C$4="","",IF(HLOOKUP($C$4,Ingestion,ROW('Dose co intskin- ref only '!$A22),FALSE)="No Data","No Dose Data",IF(SUM(HLOOKUP($C$5,wildfoods,ROW('Wild foods- ref only'!$A19),FALSE))=0,"No "&amp;$C$5&amp;" Data",IF($C$4="Offspring",IF(HLOOKUP($C$4,Ingestion,ROW('Dose co intskin- ref only '!$A22),FALSE)&lt;HLOOKUP("Adult",Ingestion,ROW('Dose co intskin- ref only '!$A22),FALSE),"&lt; Adult",HLOOKUP($C$4,Ingestion,ROW('Dose co intskin- ref only '!$A22),FALSE)*HLOOKUP($C$5,wildfoods,ROW('Wild foods- ref only'!$A19),FALSE)*$C$6*1000),HLOOKUP($C$4,Ingestion,ROW('Dose co intskin- ref only '!$A22),FALSE)*HLOOKUP($C$5,wildfoods,ROW('Wild foods- ref only'!$A19),FALSE)*$C$6*1000))))</f>
      </c>
      <c r="D27" s="123"/>
      <c r="E27" s="122"/>
      <c r="F27" s="110">
        <f t="shared" si="2"/>
      </c>
      <c r="G27" s="133">
        <f t="shared" si="0"/>
      </c>
      <c r="H27" s="143"/>
    </row>
    <row r="28" spans="1:8" ht="12.75">
      <c r="A28" s="87">
        <f t="shared" si="1"/>
      </c>
      <c r="B28" s="120" t="str">
        <f>'Dose co intskin- ref only '!A29</f>
        <v>Th+229</v>
      </c>
      <c r="C28" s="109">
        <f>IF($C$4="","",IF(HLOOKUP($C$4,Ingestion,ROW('Dose co intskin- ref only '!$A23),FALSE)="No Data","No Dose Data",IF(SUM(HLOOKUP($C$5,wildfoods,ROW('Wild foods- ref only'!$A20),FALSE))=0,"No "&amp;$C$5&amp;" Data",IF($C$4="Offspring",IF(HLOOKUP($C$4,Ingestion,ROW('Dose co intskin- ref only '!$A23),FALSE)&lt;HLOOKUP("Adult",Ingestion,ROW('Dose co intskin- ref only '!$A23),FALSE),"&lt; Adult",HLOOKUP($C$4,Ingestion,ROW('Dose co intskin- ref only '!$A23),FALSE)*HLOOKUP($C$5,wildfoods,ROW('Wild foods- ref only'!$A20),FALSE)*$C$6*1000),HLOOKUP($C$4,Ingestion,ROW('Dose co intskin- ref only '!$A23),FALSE)*HLOOKUP($C$5,wildfoods,ROW('Wild foods- ref only'!$A20),FALSE)*$C$6*1000))))</f>
      </c>
      <c r="D28" s="123"/>
      <c r="E28" s="122"/>
      <c r="F28" s="110">
        <f t="shared" si="2"/>
      </c>
      <c r="G28" s="133">
        <f t="shared" si="0"/>
      </c>
      <c r="H28" s="143"/>
    </row>
    <row r="29" spans="1:8" ht="12.75">
      <c r="A29" s="87">
        <f t="shared" si="1"/>
      </c>
      <c r="B29" s="120" t="str">
        <f>'Dose co intskin- ref only '!A30</f>
        <v>Th-230</v>
      </c>
      <c r="C29" s="109">
        <f>IF($C$4="","",IF(HLOOKUP($C$4,Ingestion,ROW('Dose co intskin- ref only '!$A24),FALSE)="No Data","No Dose Data",IF(SUM(HLOOKUP($C$5,wildfoods,ROW('Wild foods- ref only'!$A21),FALSE))=0,"No "&amp;$C$5&amp;" Data",IF($C$4="Offspring",IF(HLOOKUP($C$4,Ingestion,ROW('Dose co intskin- ref only '!$A24),FALSE)&lt;HLOOKUP("Adult",Ingestion,ROW('Dose co intskin- ref only '!$A24),FALSE),"&lt; Adult",HLOOKUP($C$4,Ingestion,ROW('Dose co intskin- ref only '!$A24),FALSE)*HLOOKUP($C$5,wildfoods,ROW('Wild foods- ref only'!$A21),FALSE)*$C$6*1000),HLOOKUP($C$4,Ingestion,ROW('Dose co intskin- ref only '!$A24),FALSE)*HLOOKUP($C$5,wildfoods,ROW('Wild foods- ref only'!$A21),FALSE)*$C$6*1000))))</f>
      </c>
      <c r="D29" s="123"/>
      <c r="E29" s="122"/>
      <c r="F29" s="110">
        <f t="shared" si="2"/>
      </c>
      <c r="G29" s="133">
        <f t="shared" si="0"/>
      </c>
      <c r="H29" s="143"/>
    </row>
    <row r="30" spans="1:8" ht="12.75">
      <c r="A30" s="87">
        <f t="shared" si="1"/>
      </c>
      <c r="B30" s="120" t="str">
        <f>'Dose co intskin- ref only '!A31</f>
        <v>Th-232</v>
      </c>
      <c r="C30" s="109">
        <f>IF($C$4="","",IF(HLOOKUP($C$4,Ingestion,ROW('Dose co intskin- ref only '!$A25),FALSE)="No Data","No Dose Data",IF(SUM(HLOOKUP($C$5,wildfoods,ROW('Wild foods- ref only'!$A22),FALSE))=0,"No "&amp;$C$5&amp;" Data",IF($C$4="Offspring",IF(HLOOKUP($C$4,Ingestion,ROW('Dose co intskin- ref only '!$A25),FALSE)&lt;HLOOKUP("Adult",Ingestion,ROW('Dose co intskin- ref only '!$A25),FALSE),"&lt; Adult",HLOOKUP($C$4,Ingestion,ROW('Dose co intskin- ref only '!$A25),FALSE)*HLOOKUP($C$5,wildfoods,ROW('Wild foods- ref only'!$A22),FALSE)*$C$6*1000),HLOOKUP($C$4,Ingestion,ROW('Dose co intskin- ref only '!$A25),FALSE)*HLOOKUP($C$5,wildfoods,ROW('Wild foods- ref only'!$A22),FALSE)*$C$6*1000))))</f>
      </c>
      <c r="D30" s="123"/>
      <c r="E30" s="122"/>
      <c r="F30" s="110">
        <f t="shared" si="2"/>
      </c>
      <c r="G30" s="133">
        <f t="shared" si="0"/>
      </c>
      <c r="H30" s="143"/>
    </row>
    <row r="31" spans="1:8" ht="12.75">
      <c r="A31" s="87">
        <f t="shared" si="1"/>
      </c>
      <c r="B31" s="120" t="str">
        <f>'Dose co intskin- ref only '!A32</f>
        <v>Pa-231</v>
      </c>
      <c r="C31" s="109">
        <f>IF($C$4="","",IF(HLOOKUP($C$4,Ingestion,ROW('Dose co intskin- ref only '!$A26),FALSE)="No Data","No Dose Data",IF(SUM(HLOOKUP($C$5,wildfoods,ROW('Wild foods- ref only'!$A23),FALSE))=0,"No "&amp;$C$5&amp;" Data",IF($C$4="Offspring",IF(HLOOKUP($C$4,Ingestion,ROW('Dose co intskin- ref only '!$A26),FALSE)&lt;HLOOKUP("Adult",Ingestion,ROW('Dose co intskin- ref only '!$A26),FALSE),"&lt; Adult",HLOOKUP($C$4,Ingestion,ROW('Dose co intskin- ref only '!$A26),FALSE)*HLOOKUP($C$5,wildfoods,ROW('Wild foods- ref only'!$A23),FALSE)*$C$6*1000),HLOOKUP($C$4,Ingestion,ROW('Dose co intskin- ref only '!$A26),FALSE)*HLOOKUP($C$5,wildfoods,ROW('Wild foods- ref only'!$A23),FALSE)*$C$6*1000))))</f>
      </c>
      <c r="D31" s="123"/>
      <c r="E31" s="122"/>
      <c r="F31" s="110">
        <f t="shared" si="2"/>
      </c>
      <c r="G31" s="133">
        <f t="shared" si="0"/>
      </c>
      <c r="H31" s="143"/>
    </row>
    <row r="32" spans="1:8" ht="12.75">
      <c r="A32" s="87">
        <f t="shared" si="1"/>
      </c>
      <c r="B32" s="120" t="str">
        <f>'Dose co intskin- ref only '!A33</f>
        <v>U-233</v>
      </c>
      <c r="C32" s="109">
        <f>IF($C$4="","",IF(HLOOKUP($C$4,Ingestion,ROW('Dose co intskin- ref only '!$A27),FALSE)="No Data","No Dose Data",IF(SUM(HLOOKUP($C$5,wildfoods,ROW('Wild foods- ref only'!$A24),FALSE))=0,"No "&amp;$C$5&amp;" Data",IF($C$4="Offspring",IF(HLOOKUP($C$4,Ingestion,ROW('Dose co intskin- ref only '!$A27),FALSE)&lt;HLOOKUP("Adult",Ingestion,ROW('Dose co intskin- ref only '!$A27),FALSE),"&lt; Adult",HLOOKUP($C$4,Ingestion,ROW('Dose co intskin- ref only '!$A27),FALSE)*HLOOKUP($C$5,wildfoods,ROW('Wild foods- ref only'!$A24),FALSE)*$C$6*1000),HLOOKUP($C$4,Ingestion,ROW('Dose co intskin- ref only '!$A27),FALSE)*HLOOKUP($C$5,wildfoods,ROW('Wild foods- ref only'!$A24),FALSE)*$C$6*1000))))</f>
      </c>
      <c r="D32" s="123"/>
      <c r="E32" s="122"/>
      <c r="F32" s="110">
        <f t="shared" si="2"/>
      </c>
      <c r="G32" s="133">
        <f t="shared" si="0"/>
      </c>
      <c r="H32" s="143"/>
    </row>
    <row r="33" spans="1:8" ht="12.75">
      <c r="A33" s="87">
        <f t="shared" si="1"/>
      </c>
      <c r="B33" s="120" t="str">
        <f>'Dose co intskin- ref only '!A34</f>
        <v>U-234</v>
      </c>
      <c r="C33" s="109">
        <f>IF($C$4="","",IF(HLOOKUP($C$4,Ingestion,ROW('Dose co intskin- ref only '!$A28),FALSE)="No Data","No Dose Data",IF(SUM(HLOOKUP($C$5,wildfoods,ROW('Wild foods- ref only'!$A25),FALSE))=0,"No "&amp;$C$5&amp;" Data",IF($C$4="Offspring",IF(HLOOKUP($C$4,Ingestion,ROW('Dose co intskin- ref only '!$A28),FALSE)&lt;HLOOKUP("Adult",Ingestion,ROW('Dose co intskin- ref only '!$A28),FALSE),"&lt; Adult",HLOOKUP($C$4,Ingestion,ROW('Dose co intskin- ref only '!$A28),FALSE)*HLOOKUP($C$5,wildfoods,ROW('Wild foods- ref only'!$A25),FALSE)*$C$6*1000),HLOOKUP($C$4,Ingestion,ROW('Dose co intskin- ref only '!$A28),FALSE)*HLOOKUP($C$5,wildfoods,ROW('Wild foods- ref only'!$A25),FALSE)*$C$6*1000))))</f>
      </c>
      <c r="D33" s="123"/>
      <c r="E33" s="122"/>
      <c r="F33" s="110">
        <f t="shared" si="2"/>
      </c>
      <c r="G33" s="133">
        <f t="shared" si="0"/>
      </c>
      <c r="H33" s="143"/>
    </row>
    <row r="34" spans="1:8" ht="12.75">
      <c r="A34" s="87">
        <f t="shared" si="1"/>
      </c>
      <c r="B34" s="120" t="str">
        <f>'Dose co intskin- ref only '!A35</f>
        <v>U+235</v>
      </c>
      <c r="C34" s="109">
        <f>IF($C$4="","",IF(HLOOKUP($C$4,Ingestion,ROW('Dose co intskin- ref only '!$A29),FALSE)="No Data","No Dose Data",IF(SUM(HLOOKUP($C$5,wildfoods,ROW('Wild foods- ref only'!$A26),FALSE))=0,"No "&amp;$C$5&amp;" Data",IF($C$4="Offspring",IF(HLOOKUP($C$4,Ingestion,ROW('Dose co intskin- ref only '!$A29),FALSE)&lt;HLOOKUP("Adult",Ingestion,ROW('Dose co intskin- ref only '!$A29),FALSE),"&lt; Adult",HLOOKUP($C$4,Ingestion,ROW('Dose co intskin- ref only '!$A29),FALSE)*HLOOKUP($C$5,wildfoods,ROW('Wild foods- ref only'!$A26),FALSE)*$C$6*1000),HLOOKUP($C$4,Ingestion,ROW('Dose co intskin- ref only '!$A29),FALSE)*HLOOKUP($C$5,wildfoods,ROW('Wild foods- ref only'!$A26),FALSE)*$C$6*1000))))</f>
      </c>
      <c r="D34" s="123"/>
      <c r="E34" s="122"/>
      <c r="F34" s="110">
        <f t="shared" si="2"/>
      </c>
      <c r="G34" s="133">
        <f t="shared" si="0"/>
      </c>
      <c r="H34" s="143"/>
    </row>
    <row r="35" spans="1:8" ht="12.75">
      <c r="A35" s="87">
        <f t="shared" si="1"/>
      </c>
      <c r="B35" s="120" t="str">
        <f>'Dose co intskin- ref only '!A36</f>
        <v>U-236</v>
      </c>
      <c r="C35" s="109">
        <f>IF($C$4="","",IF(HLOOKUP($C$4,Ingestion,ROW('Dose co intskin- ref only '!$A30),FALSE)="No Data","No Dose Data",IF(SUM(HLOOKUP($C$5,wildfoods,ROW('Wild foods- ref only'!$A27),FALSE))=0,"No "&amp;$C$5&amp;" Data",IF($C$4="Offspring",IF(HLOOKUP($C$4,Ingestion,ROW('Dose co intskin- ref only '!$A30),FALSE)&lt;HLOOKUP("Adult",Ingestion,ROW('Dose co intskin- ref only '!$A30),FALSE),"&lt; Adult",HLOOKUP($C$4,Ingestion,ROW('Dose co intskin- ref only '!$A30),FALSE)*HLOOKUP($C$5,wildfoods,ROW('Wild foods- ref only'!$A27),FALSE)*$C$6*1000),HLOOKUP($C$4,Ingestion,ROW('Dose co intskin- ref only '!$A30),FALSE)*HLOOKUP($C$5,wildfoods,ROW('Wild foods- ref only'!$A27),FALSE)*$C$6*1000))))</f>
      </c>
      <c r="D35" s="123"/>
      <c r="E35" s="122"/>
      <c r="F35" s="110">
        <f t="shared" si="2"/>
      </c>
      <c r="G35" s="133">
        <f t="shared" si="0"/>
      </c>
      <c r="H35" s="143"/>
    </row>
    <row r="36" spans="1:8" ht="12.75">
      <c r="A36" s="87">
        <f t="shared" si="1"/>
      </c>
      <c r="B36" s="120" t="str">
        <f>'Dose co intskin- ref only '!A37</f>
        <v>U+238</v>
      </c>
      <c r="C36" s="109">
        <f>IF($C$4="","",IF(HLOOKUP($C$4,Ingestion,ROW('Dose co intskin- ref only '!$A31),FALSE)="No Data","No Dose Data",IF(SUM(HLOOKUP($C$5,wildfoods,ROW('Wild foods- ref only'!$A28),FALSE))=0,"No "&amp;$C$5&amp;" Data",IF($C$4="Offspring",IF(HLOOKUP($C$4,Ingestion,ROW('Dose co intskin- ref only '!$A31),FALSE)&lt;HLOOKUP("Adult",Ingestion,ROW('Dose co intskin- ref only '!$A31),FALSE),"&lt; Adult",HLOOKUP($C$4,Ingestion,ROW('Dose co intskin- ref only '!$A31),FALSE)*HLOOKUP($C$5,wildfoods,ROW('Wild foods- ref only'!$A28),FALSE)*$C$6*1000),HLOOKUP($C$4,Ingestion,ROW('Dose co intskin- ref only '!$A31),FALSE)*HLOOKUP($C$5,wildfoods,ROW('Wild foods- ref only'!$A28),FALSE)*$C$6*1000))))</f>
      </c>
      <c r="D36" s="123"/>
      <c r="E36" s="122"/>
      <c r="F36" s="110">
        <f t="shared" si="2"/>
      </c>
      <c r="G36" s="133">
        <f t="shared" si="0"/>
      </c>
      <c r="H36" s="143"/>
    </row>
    <row r="37" spans="1:8" ht="12.75">
      <c r="A37" s="87">
        <f t="shared" si="1"/>
      </c>
      <c r="B37" s="120" t="str">
        <f>'Dose co intskin- ref only '!A38</f>
        <v>Np+237</v>
      </c>
      <c r="C37" s="109">
        <f>IF($C$4="","",IF(HLOOKUP($C$4,Ingestion,ROW('Dose co intskin- ref only '!$A32),FALSE)="No Data","No Dose Data",IF(SUM(HLOOKUP($C$5,wildfoods,ROW('Wild foods- ref only'!$A29),FALSE))=0,"No "&amp;$C$5&amp;" Data",IF($C$4="Offspring",IF(HLOOKUP($C$4,Ingestion,ROW('Dose co intskin- ref only '!$A32),FALSE)&lt;HLOOKUP("Adult",Ingestion,ROW('Dose co intskin- ref only '!$A32),FALSE),"&lt; Adult",HLOOKUP($C$4,Ingestion,ROW('Dose co intskin- ref only '!$A32),FALSE)*HLOOKUP($C$5,wildfoods,ROW('Wild foods- ref only'!$A29),FALSE)*$C$6*1000),HLOOKUP($C$4,Ingestion,ROW('Dose co intskin- ref only '!$A32),FALSE)*HLOOKUP($C$5,wildfoods,ROW('Wild foods- ref only'!$A29),FALSE)*$C$6*1000))))</f>
      </c>
      <c r="D37" s="123"/>
      <c r="E37" s="122"/>
      <c r="F37" s="110">
        <f t="shared" si="2"/>
      </c>
      <c r="G37" s="133">
        <f t="shared" si="0"/>
      </c>
      <c r="H37" s="143"/>
    </row>
    <row r="38" spans="1:8" ht="12.75">
      <c r="A38" s="87">
        <f t="shared" si="1"/>
      </c>
      <c r="B38" s="120" t="str">
        <f>'Dose co intskin- ref only '!A39</f>
        <v>Pu-238</v>
      </c>
      <c r="C38" s="109">
        <f>IF($C$4="","",IF(HLOOKUP($C$4,Ingestion,ROW('Dose co intskin- ref only '!$A33),FALSE)="No Data","No Dose Data",IF(SUM(HLOOKUP($C$5,wildfoods,ROW('Wild foods- ref only'!$A30),FALSE))=0,"No "&amp;$C$5&amp;" Data",IF($C$4="Offspring",IF(HLOOKUP($C$4,Ingestion,ROW('Dose co intskin- ref only '!$A33),FALSE)&lt;HLOOKUP("Adult",Ingestion,ROW('Dose co intskin- ref only '!$A33),FALSE),"&lt; Adult",HLOOKUP($C$4,Ingestion,ROW('Dose co intskin- ref only '!$A33),FALSE)*HLOOKUP($C$5,wildfoods,ROW('Wild foods- ref only'!$A30),FALSE)*$C$6*1000),HLOOKUP($C$4,Ingestion,ROW('Dose co intskin- ref only '!$A33),FALSE)*HLOOKUP($C$5,wildfoods,ROW('Wild foods- ref only'!$A30),FALSE)*$C$6*1000))))</f>
      </c>
      <c r="D38" s="123"/>
      <c r="E38" s="122"/>
      <c r="F38" s="110">
        <f t="shared" si="2"/>
      </c>
      <c r="G38" s="133">
        <f t="shared" si="0"/>
      </c>
      <c r="H38" s="143"/>
    </row>
    <row r="39" spans="1:8" ht="12.75">
      <c r="A39" s="87">
        <f t="shared" si="1"/>
      </c>
      <c r="B39" s="120" t="str">
        <f>'Dose co intskin- ref only '!A40</f>
        <v>Pu-239</v>
      </c>
      <c r="C39" s="109">
        <f>IF($C$4="","",IF(HLOOKUP($C$4,Ingestion,ROW('Dose co intskin- ref only '!$A34),FALSE)="No Data","No Dose Data",IF(SUM(HLOOKUP($C$5,wildfoods,ROW('Wild foods- ref only'!$A31),FALSE))=0,"No "&amp;$C$5&amp;" Data",IF($C$4="Offspring",IF(HLOOKUP($C$4,Ingestion,ROW('Dose co intskin- ref only '!$A34),FALSE)&lt;HLOOKUP("Adult",Ingestion,ROW('Dose co intskin- ref only '!$A34),FALSE),"&lt; Adult",HLOOKUP($C$4,Ingestion,ROW('Dose co intskin- ref only '!$A34),FALSE)*HLOOKUP($C$5,wildfoods,ROW('Wild foods- ref only'!$A31),FALSE)*$C$6*1000),HLOOKUP($C$4,Ingestion,ROW('Dose co intskin- ref only '!$A34),FALSE)*HLOOKUP($C$5,wildfoods,ROW('Wild foods- ref only'!$A31),FALSE)*$C$6*1000))))</f>
      </c>
      <c r="D39" s="123"/>
      <c r="E39" s="122"/>
      <c r="F39" s="110">
        <f t="shared" si="2"/>
      </c>
      <c r="G39" s="133">
        <f t="shared" si="0"/>
      </c>
      <c r="H39" s="143"/>
    </row>
    <row r="40" spans="1:8" ht="12.75">
      <c r="A40" s="87">
        <f t="shared" si="1"/>
      </c>
      <c r="B40" s="120" t="str">
        <f>'Dose co intskin- ref only '!A41</f>
        <v>Pu-240</v>
      </c>
      <c r="C40" s="109">
        <f>IF($C$4="","",IF(HLOOKUP($C$4,Ingestion,ROW('Dose co intskin- ref only '!$A35),FALSE)="No Data","No Dose Data",IF(SUM(HLOOKUP($C$5,wildfoods,ROW('Wild foods- ref only'!$A32),FALSE))=0,"No "&amp;$C$5&amp;" Data",IF($C$4="Offspring",IF(HLOOKUP($C$4,Ingestion,ROW('Dose co intskin- ref only '!$A35),FALSE)&lt;HLOOKUP("Adult",Ingestion,ROW('Dose co intskin- ref only '!$A35),FALSE),"&lt; Adult",HLOOKUP($C$4,Ingestion,ROW('Dose co intskin- ref only '!$A35),FALSE)*HLOOKUP($C$5,wildfoods,ROW('Wild foods- ref only'!$A32),FALSE)*$C$6*1000),HLOOKUP($C$4,Ingestion,ROW('Dose co intskin- ref only '!$A35),FALSE)*HLOOKUP($C$5,wildfoods,ROW('Wild foods- ref only'!$A32),FALSE)*$C$6*1000))))</f>
      </c>
      <c r="D40" s="123"/>
      <c r="E40" s="122"/>
      <c r="F40" s="110">
        <f t="shared" si="2"/>
      </c>
      <c r="G40" s="133">
        <f t="shared" si="0"/>
      </c>
      <c r="H40" s="143"/>
    </row>
    <row r="41" spans="1:8" ht="12.75">
      <c r="A41" s="87">
        <f t="shared" si="1"/>
      </c>
      <c r="B41" s="120" t="str">
        <f>'Dose co intskin- ref only '!A42</f>
        <v>Pu-241</v>
      </c>
      <c r="C41" s="109">
        <f>IF($C$4="","",IF(HLOOKUP($C$4,Ingestion,ROW('Dose co intskin- ref only '!$A36),FALSE)="No Data","No Dose Data",IF(SUM(HLOOKUP($C$5,wildfoods,ROW('Wild foods- ref only'!$A33),FALSE))=0,"No "&amp;$C$5&amp;" Data",IF($C$4="Offspring",IF(HLOOKUP($C$4,Ingestion,ROW('Dose co intskin- ref only '!$A36),FALSE)&lt;HLOOKUP("Adult",Ingestion,ROW('Dose co intskin- ref only '!$A36),FALSE),"&lt; Adult",HLOOKUP($C$4,Ingestion,ROW('Dose co intskin- ref only '!$A36),FALSE)*HLOOKUP($C$5,wildfoods,ROW('Wild foods- ref only'!$A33),FALSE)*$C$6*1000),HLOOKUP($C$4,Ingestion,ROW('Dose co intskin- ref only '!$A36),FALSE)*HLOOKUP($C$5,wildfoods,ROW('Wild foods- ref only'!$A33),FALSE)*$C$6*1000))))</f>
      </c>
      <c r="D41" s="123"/>
      <c r="E41" s="122"/>
      <c r="F41" s="110">
        <f t="shared" si="2"/>
      </c>
      <c r="G41" s="133">
        <f t="shared" si="0"/>
      </c>
      <c r="H41" s="143"/>
    </row>
    <row r="42" spans="1:8" ht="12.75">
      <c r="A42" s="87">
        <f t="shared" si="1"/>
      </c>
      <c r="B42" s="120" t="str">
        <f>'Dose co intskin- ref only '!A43</f>
        <v>Pu-242</v>
      </c>
      <c r="C42" s="109">
        <f>IF($C$4="","",IF(HLOOKUP($C$4,Ingestion,ROW('Dose co intskin- ref only '!$A37),FALSE)="No Data","No Dose Data",IF(SUM(HLOOKUP($C$5,wildfoods,ROW('Wild foods- ref only'!$A34),FALSE))=0,"No "&amp;$C$5&amp;" Data",IF($C$4="Offspring",IF(HLOOKUP($C$4,Ingestion,ROW('Dose co intskin- ref only '!$A37),FALSE)&lt;HLOOKUP("Adult",Ingestion,ROW('Dose co intskin- ref only '!$A37),FALSE),"&lt; Adult",HLOOKUP($C$4,Ingestion,ROW('Dose co intskin- ref only '!$A37),FALSE)*HLOOKUP($C$5,wildfoods,ROW('Wild foods- ref only'!$A34),FALSE)*$C$6*1000),HLOOKUP($C$4,Ingestion,ROW('Dose co intskin- ref only '!$A37),FALSE)*HLOOKUP($C$5,wildfoods,ROW('Wild foods- ref only'!$A34),FALSE)*$C$6*1000))))</f>
      </c>
      <c r="D42" s="123"/>
      <c r="E42" s="122"/>
      <c r="F42" s="110">
        <f t="shared" si="2"/>
      </c>
      <c r="G42" s="133">
        <f t="shared" si="0"/>
      </c>
      <c r="H42" s="143"/>
    </row>
    <row r="43" spans="1:8" ht="12.75">
      <c r="A43" s="87">
        <f t="shared" si="1"/>
      </c>
      <c r="B43" s="120" t="str">
        <f>'Dose co intskin- ref only '!A44</f>
        <v>Am-241</v>
      </c>
      <c r="C43" s="109">
        <f>IF($C$4="","",IF(HLOOKUP($C$4,Ingestion,ROW('Dose co intskin- ref only '!$A38),FALSE)="No Data","No Dose Data",IF(SUM(HLOOKUP($C$5,wildfoods,ROW('Wild foods- ref only'!$A35),FALSE))=0,"No "&amp;$C$5&amp;" Data",IF($C$4="Offspring",IF(HLOOKUP($C$4,Ingestion,ROW('Dose co intskin- ref only '!$A38),FALSE)&lt;HLOOKUP("Adult",Ingestion,ROW('Dose co intskin- ref only '!$A38),FALSE),"&lt; Adult",HLOOKUP($C$4,Ingestion,ROW('Dose co intskin- ref only '!$A38),FALSE)*HLOOKUP($C$5,wildfoods,ROW('Wild foods- ref only'!$A35),FALSE)*$C$6*1000),HLOOKUP($C$4,Ingestion,ROW('Dose co intskin- ref only '!$A38),FALSE)*HLOOKUP($C$5,wildfoods,ROW('Wild foods- ref only'!$A35),FALSE)*$C$6*1000))))</f>
      </c>
      <c r="D43" s="123"/>
      <c r="E43" s="122"/>
      <c r="F43" s="110">
        <f t="shared" si="2"/>
      </c>
      <c r="G43" s="133">
        <f t="shared" si="0"/>
      </c>
      <c r="H43" s="143"/>
    </row>
    <row r="44" spans="1:8" ht="12.75">
      <c r="A44" s="87">
        <f t="shared" si="1"/>
      </c>
      <c r="B44" s="120" t="str">
        <f>'Dose co intskin- ref only '!A45</f>
        <v>Cm-242</v>
      </c>
      <c r="C44" s="109">
        <f>IF($C$4="","",IF(HLOOKUP($C$4,Ingestion,ROW('Dose co intskin- ref only '!$A39),FALSE)="No Data","No Dose Data",IF(SUM(HLOOKUP($C$5,wildfoods,ROW('Wild foods- ref only'!$A36),FALSE))=0,"No "&amp;$C$5&amp;" Data",IF($C$4="Offspring",IF(HLOOKUP($C$4,Ingestion,ROW('Dose co intskin- ref only '!$A39),FALSE)&lt;HLOOKUP("Adult",Ingestion,ROW('Dose co intskin- ref only '!$A39),FALSE),"&lt; Adult",HLOOKUP($C$4,Ingestion,ROW('Dose co intskin- ref only '!$A39),FALSE)*HLOOKUP($C$5,wildfoods,ROW('Wild foods- ref only'!$A36),FALSE)*$C$6*1000),HLOOKUP($C$4,Ingestion,ROW('Dose co intskin- ref only '!$A39),FALSE)*HLOOKUP($C$5,wildfoods,ROW('Wild foods- ref only'!$A36),FALSE)*$C$6*1000))))</f>
      </c>
      <c r="D44" s="123"/>
      <c r="E44" s="122"/>
      <c r="F44" s="110">
        <f t="shared" si="2"/>
      </c>
      <c r="G44" s="133">
        <f t="shared" si="0"/>
      </c>
      <c r="H44" s="143"/>
    </row>
    <row r="45" spans="1:8" ht="12.75">
      <c r="A45" s="87">
        <f t="shared" si="1"/>
      </c>
      <c r="B45" s="120" t="str">
        <f>'Dose co intskin- ref only '!A46</f>
        <v>Cm-243</v>
      </c>
      <c r="C45" s="109">
        <f>IF($C$4="","",IF(HLOOKUP($C$4,Ingestion,ROW('Dose co intskin- ref only '!$A40),FALSE)="No Data","No Dose Data",IF(SUM(HLOOKUP($C$5,wildfoods,ROW('Wild foods- ref only'!$A37),FALSE))=0,"No "&amp;$C$5&amp;" Data",IF($C$4="Offspring",IF(HLOOKUP($C$4,Ingestion,ROW('Dose co intskin- ref only '!$A40),FALSE)&lt;HLOOKUP("Adult",Ingestion,ROW('Dose co intskin- ref only '!$A40),FALSE),"&lt; Adult",HLOOKUP($C$4,Ingestion,ROW('Dose co intskin- ref only '!$A40),FALSE)*HLOOKUP($C$5,wildfoods,ROW('Wild foods- ref only'!$A37),FALSE)*$C$6*1000),HLOOKUP($C$4,Ingestion,ROW('Dose co intskin- ref only '!$A40),FALSE)*HLOOKUP($C$5,wildfoods,ROW('Wild foods- ref only'!$A37),FALSE)*$C$6*1000))))</f>
      </c>
      <c r="D45" s="123"/>
      <c r="E45" s="122"/>
      <c r="F45" s="110">
        <f t="shared" si="2"/>
      </c>
      <c r="G45" s="133">
        <f t="shared" si="0"/>
      </c>
      <c r="H45" s="143"/>
    </row>
    <row r="46" spans="1:13" ht="12.75">
      <c r="A46" s="87">
        <f t="shared" si="1"/>
      </c>
      <c r="B46" s="120" t="str">
        <f>'Dose co intskin- ref only '!A47</f>
        <v>Cm-244</v>
      </c>
      <c r="C46" s="109">
        <f>IF($C$4="","",IF(HLOOKUP($C$4,Ingestion,ROW('Dose co intskin- ref only '!$A41),FALSE)="No Data","No Dose Data",IF(SUM(HLOOKUP($C$5,wildfoods,ROW('Wild foods- ref only'!$A38),FALSE))=0,"No "&amp;$C$5&amp;" Data",IF($C$4="Offspring",IF(HLOOKUP($C$4,Ingestion,ROW('Dose co intskin- ref only '!$A41),FALSE)&lt;HLOOKUP("Adult",Ingestion,ROW('Dose co intskin- ref only '!$A41),FALSE),"&lt; Adult",HLOOKUP($C$4,Ingestion,ROW('Dose co intskin- ref only '!$A41),FALSE)*HLOOKUP($C$5,wildfoods,ROW('Wild foods- ref only'!$A38),FALSE)*$C$6*1000),HLOOKUP($C$4,Ingestion,ROW('Dose co intskin- ref only '!$A41),FALSE)*HLOOKUP($C$5,wildfoods,ROW('Wild foods- ref only'!$A38),FALSE)*$C$6*1000))))</f>
      </c>
      <c r="D46" s="123"/>
      <c r="E46" s="122"/>
      <c r="F46" s="110">
        <f t="shared" si="2"/>
      </c>
      <c r="G46" s="133">
        <f t="shared" si="0"/>
      </c>
      <c r="H46" s="143"/>
      <c r="I46" s="31"/>
      <c r="J46" s="31"/>
      <c r="K46" s="31"/>
      <c r="L46" s="31"/>
      <c r="M46" s="31"/>
    </row>
    <row r="47" spans="1:13" s="31" customFormat="1" ht="12.75">
      <c r="A47" s="87"/>
      <c r="B47" s="103"/>
      <c r="C47" s="104"/>
      <c r="D47" s="30"/>
      <c r="E47" s="106"/>
      <c r="F47" s="104"/>
      <c r="G47" s="30"/>
      <c r="H47" s="95"/>
      <c r="I47"/>
      <c r="J47"/>
      <c r="K47"/>
      <c r="L47"/>
      <c r="M47"/>
    </row>
    <row r="48" spans="2:6" ht="12.75">
      <c r="B48" s="38" t="s">
        <v>120</v>
      </c>
      <c r="C48" s="14"/>
      <c r="F48" s="44">
        <f>IF(SUM(F10:F46)=0,"",SUM(F10:F46))</f>
      </c>
    </row>
  </sheetData>
  <sheetProtection password="D841" sheet="1" objects="1" scenarios="1"/>
  <mergeCells count="9">
    <mergeCell ref="E4:G6"/>
    <mergeCell ref="I5:M5"/>
    <mergeCell ref="I6:M6"/>
    <mergeCell ref="B1:C1"/>
    <mergeCell ref="E1:G1"/>
    <mergeCell ref="I7:M9"/>
    <mergeCell ref="E7:E8"/>
    <mergeCell ref="F7:F8"/>
    <mergeCell ref="G7:G8"/>
  </mergeCells>
  <conditionalFormatting sqref="C47">
    <cfRule type="cellIs" priority="1" dxfId="0" operator="equal" stopIfTrue="1">
      <formula>"No Dose Data"</formula>
    </cfRule>
    <cfRule type="cellIs" priority="2" dxfId="0" operator="equal" stopIfTrue="1">
      <formula>"No Fruit Data"</formula>
    </cfRule>
    <cfRule type="cellIs" priority="3" dxfId="0" operator="equal" stopIfTrue="1">
      <formula>"No Fungi Data"</formula>
    </cfRule>
  </conditionalFormatting>
  <conditionalFormatting sqref="C10:C46">
    <cfRule type="expression" priority="4" dxfId="0" stopIfTrue="1">
      <formula>OR(TEXT(C10,"@")="No Dose Data",TEXT(C10,"@")="No Fungi Data",TEXT(C10,"@")="No Fruit Data",TEXT(C10,"@")="&lt; Adult")</formula>
    </cfRule>
  </conditionalFormatting>
  <conditionalFormatting sqref="H10:H46">
    <cfRule type="cellIs" priority="5" dxfId="1" operator="equal" stopIfTrue="1">
      <formula>""</formula>
    </cfRule>
    <cfRule type="cellIs" priority="6" dxfId="3" operator="equal" stopIfTrue="1">
      <formula>MAX(H$10:H$46)</formula>
    </cfRule>
  </conditionalFormatting>
  <conditionalFormatting sqref="F10:G46">
    <cfRule type="cellIs" priority="7" dxfId="1" operator="equal" stopIfTrue="1">
      <formula>""</formula>
    </cfRule>
    <cfRule type="cellIs" priority="8" dxfId="2" operator="equal" stopIfTrue="1">
      <formula>MAX(F$10:F$46)</formula>
    </cfRule>
  </conditionalFormatting>
  <dataValidations count="1">
    <dataValidation type="list" allowBlank="1" showInputMessage="1" showErrorMessage="1" sqref="C4">
      <formula1>"Adult, Child 10 y, Infant 1 y, OffSpring"</formula1>
    </dataValidation>
  </dataValidations>
  <printOptions horizontalCentered="1"/>
  <pageMargins left="0.31496062992125984" right="0.31496062992125984" top="0.984251968503937" bottom="0.984251968503937" header="0.5118110236220472" footer="0.5118110236220472"/>
  <pageSetup horizontalDpi="600" verticalDpi="600" orientation="portrait"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BNFL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BNFL</dc:creator>
  <cp:keywords/>
  <dc:description/>
  <cp:lastModifiedBy>Gemma Samlal</cp:lastModifiedBy>
  <cp:lastPrinted>2005-03-03T11:52:12Z</cp:lastPrinted>
  <dcterms:created xsi:type="dcterms:W3CDTF">2003-12-08T09:05:08Z</dcterms:created>
  <dcterms:modified xsi:type="dcterms:W3CDTF">2008-02-04T09:54:29Z</dcterms:modified>
  <cp:category/>
  <cp:version/>
  <cp:contentType/>
  <cp:contentStatus/>
</cp:coreProperties>
</file>